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📋 Instructions" sheetId="1" r:id="rId5"/>
    <sheet state="visible" name="💰 Revenue Model" sheetId="2" r:id="rId6"/>
    <sheet state="visible" name="🔍 Chart Audit" sheetId="3" r:id="rId7"/>
    <sheet state="visible" name="📚 Coding Education" sheetId="4" r:id="rId8"/>
    <sheet state="visible" name="📝 Payer Action Plan" sheetId="5" r:id="rId9"/>
    <sheet state="visible" name="✅ Readiness Tracker" sheetId="6" r:id="rId10"/>
  </sheets>
  <definedNames/>
  <calcPr/>
</workbook>
</file>

<file path=xl/sharedStrings.xml><?xml version="1.0" encoding="utf-8"?>
<sst xmlns="http://schemas.openxmlformats.org/spreadsheetml/2006/main" count="350" uniqueCount="226">
  <si>
    <t>2027 OB Revenue &amp; Readiness Worksheet</t>
  </si>
  <si>
    <t>NatRevMD  ·  natrevmd.com  ·  Prepared for OB/GYN Practice Transition Planning</t>
  </si>
  <si>
    <t>WORKBOOK TABS</t>
  </si>
  <si>
    <t>📋 Instructions</t>
  </si>
  <si>
    <t>This tab — how to use the workbook.</t>
  </si>
  <si>
    <t>💰 Revenue Model</t>
  </si>
  <si>
    <t>Model current vs. projected revenue per pregnancy and annually.</t>
  </si>
  <si>
    <t>🔍 Chart Audit</t>
  </si>
  <si>
    <t>Audit 10 recent L&amp;D charts for documentation quality.</t>
  </si>
  <si>
    <t>📚 Coding Education</t>
  </si>
  <si>
    <t>Track provider coding education milestones.</t>
  </si>
  <si>
    <t>📝 Payer Action Plan</t>
  </si>
  <si>
    <t>Track payer renegotiation status and key contacts.</t>
  </si>
  <si>
    <t>✅ Readiness Tracker</t>
  </si>
  <si>
    <t>Master checklist — are you ready for January 1, 2027?</t>
  </si>
  <si>
    <t>HOW TO USE THIS WORKBOOK</t>
  </si>
  <si>
    <t>Step 1</t>
  </si>
  <si>
    <t>Start on the 💰 Revenue Model tab. Enter your practice's delivery volume and payer mix to see your revenue exposure.</t>
  </si>
  <si>
    <t>Step 2</t>
  </si>
  <si>
    <t>Move to the 🔍 Chart Audit tab. Pull 10 recent L&amp;D charts and score them against the six straightforward criteria.</t>
  </si>
  <si>
    <t>Step 3</t>
  </si>
  <si>
    <t>Use the 📚 Coding Education tab to track provider training milestones before January 1, 2027.</t>
  </si>
  <si>
    <t>Step 4</t>
  </si>
  <si>
    <t>Open the 📝 Payer Action Plan tab. Enter your top 3–5 commercial payers and track renegotiation status.</t>
  </si>
  <si>
    <t>Step 5</t>
  </si>
  <si>
    <t>Review the ✅ Readiness Tracker weekly. Aim for all items complete by December 1, 2026.</t>
  </si>
  <si>
    <t>⚠  Refresh the Revenue Model after CMS publishes final 2027 RVU values in November 2026.</t>
  </si>
  <si>
    <t>2027 OB Revenue Exposure Model</t>
  </si>
  <si>
    <t>Enter your practice data in the YELLOW cells. All other cells calculate automatically.</t>
  </si>
  <si>
    <t>SECTION A  ·  PRACTICE INPUTS</t>
  </si>
  <si>
    <t>Input</t>
  </si>
  <si>
    <t>Your Value</t>
  </si>
  <si>
    <t>Notes</t>
  </si>
  <si>
    <t>Annual OB Deliveries (total)</t>
  </si>
  <si>
    <t>Total vaginal + cesarean deliveries per year</t>
  </si>
  <si>
    <t>% Vaginal Deliveries</t>
  </si>
  <si>
    <t>Enter as decimal (e.g., 0.80 = 80%)</t>
  </si>
  <si>
    <t>% Cesarean Deliveries</t>
  </si>
  <si>
    <t>Auto-calculated</t>
  </si>
  <si>
    <t>Avg Antepartum Visits per Patient</t>
  </si>
  <si>
    <t>AMA assumes 13 for full global; adjust to your actual average</t>
  </si>
  <si>
    <t>% Complex Labor Management Cases</t>
  </si>
  <si>
    <t>Estimate % of labors meeting complex criteria (59081/59083)</t>
  </si>
  <si>
    <t>Your Payer Mix Multiplier vs. CMS baseline</t>
  </si>
  <si>
    <t>e.g., 1.25 = commercial rates avg 25% above CMS baseline</t>
  </si>
  <si>
    <t>⚠  Refresh this model after CMS publishes final 2027 RVU values in November 2026. Current values are AMA RUC recommendations.</t>
  </si>
  <si>
    <t>SECTION B  ·  PER-PREGNANCY REVENUE BY CODING PATTERN</t>
  </si>
  <si>
    <t>Coding Pattern</t>
  </si>
  <si>
    <t>Ante
(per visit)</t>
  </si>
  <si>
    <t>Ante Total
(×visits)</t>
  </si>
  <si>
    <t>Labor Mgmt
(per episode)</t>
  </si>
  <si>
    <t>Delivery</t>
  </si>
  <si>
    <t>Postpartum
(2 visits)</t>
  </si>
  <si>
    <t>Total
Per Pregnancy</t>
  </si>
  <si>
    <t>Habit Coding — 99213 every visit (AVOID)</t>
  </si>
  <si>
    <t>ACOG Guidance — 99214 minimum (RECOMMENDED)</t>
  </si>
  <si>
    <t>Well-Documented — 70% 99214 / 30% 99215</t>
  </si>
  <si>
    <t>YOUR PRACTICE (enter per-visit rate below)</t>
  </si>
  <si>
    <t>★  Per ACOG clinical guidance, pregnancy = moderate complexity minimum. Document MDM to support 99214. The 99214 minimum is ACOG guidance, not an AMA CPT rule.</t>
  </si>
  <si>
    <t>SECTION C  ·  ANNUAL REVENUE PROJECTION  (at your payer mix multiplier)</t>
  </si>
  <si>
    <t>Per Pregnancy
(CMS baseline)</t>
  </si>
  <si>
    <t>Per Pregnancy
(Your Payer Mix)</t>
  </si>
  <si>
    <t>Annual Vaginal
Revenue</t>
  </si>
  <si>
    <t>Annual C-Section
Revenue</t>
  </si>
  <si>
    <t>Total Annual
Revenue</t>
  </si>
  <si>
    <t>vs. Habit Coding
(Annual Gain)</t>
  </si>
  <si>
    <t>—</t>
  </si>
  <si>
    <t>⚠  C-Section revenue uses the same per-pregnancy model. Adjust delivery code value in Section B row 4 if your C-section rates differ from vaginal.</t>
  </si>
  <si>
    <t>SECTION D  ·  CURRENT GLOBAL REVENUE BASELINE  (pull from your billing system)</t>
  </si>
  <si>
    <t>CPT Code</t>
  </si>
  <si>
    <t>Description</t>
  </si>
  <si>
    <t># Episodes
(Last 90 Days)</t>
  </si>
  <si>
    <t>Avg Paid
Per Episode</t>
  </si>
  <si>
    <t>Total Paid
(90 Days)</t>
  </si>
  <si>
    <t>Annualized
(×4)</t>
  </si>
  <si>
    <t>59400</t>
  </si>
  <si>
    <t>Vaginal delivery — full global</t>
  </si>
  <si>
    <t>59510</t>
  </si>
  <si>
    <t>Cesarean delivery — full global</t>
  </si>
  <si>
    <t>59425</t>
  </si>
  <si>
    <t>Antepartum only, 4–6 visits</t>
  </si>
  <si>
    <t>59426</t>
  </si>
  <si>
    <t>Antepartum only, 7+ visits</t>
  </si>
  <si>
    <t>59410</t>
  </si>
  <si>
    <t>Vaginal + postpartum only</t>
  </si>
  <si>
    <t>59514</t>
  </si>
  <si>
    <t>Cesarean delivery only</t>
  </si>
  <si>
    <t>TOTAL</t>
  </si>
  <si>
    <t>← Your 2026 revenue baseline</t>
  </si>
  <si>
    <t>📌  Compare F40 (annualized global baseline) to F27 (projected 99214 unbundled revenue). The gap is your renegotiation target.</t>
  </si>
  <si>
    <t>Labor &amp; Delivery Chart Audit Tool — 10-Chart Sample</t>
  </si>
  <si>
    <t>Pull 10 recent L&amp;D charts. Score each against the six straightforward criteria. Use results to identify documentation training gaps.</t>
  </si>
  <si>
    <t>SIX STRAIGHTFORWARD CRITERIA  (ALL must be met for 59080/59082)</t>
  </si>
  <si>
    <t>Chart
#</t>
  </si>
  <si>
    <t>Patient
(Initials)</t>
  </si>
  <si>
    <t>C1: Singleton
Vertex</t>
  </si>
  <si>
    <t>C2: Routine
Monitoring</t>
  </si>
  <si>
    <t>C3: FHR No
Intervention</t>
  </si>
  <si>
    <t>C4: Normal
Progression</t>
  </si>
  <si>
    <t>C5: Stable
Conditions</t>
  </si>
  <si>
    <t>C6: No Prior
Cesarean</t>
  </si>
  <si>
    <t>All 6
Met?</t>
  </si>
  <si>
    <t>Code
Supported</t>
  </si>
  <si>
    <t>AUDIT SUMMARY</t>
  </si>
  <si>
    <t># Charts Audited</t>
  </si>
  <si>
    <t># Straightforward (59080/59082)</t>
  </si>
  <si>
    <t># Complex (59081/59083)</t>
  </si>
  <si>
    <t>% Complex Rate</t>
  </si>
  <si>
    <t>Revenue Impact (complex vs. straight, per delivery)</t>
  </si>
  <si>
    <t>Annualized Gap (×12 months)</t>
  </si>
  <si>
    <t>⚠  If fewer than 40% of your charts support complex management, you have a documentation training gap. Use the Coding Education tab to plan training.</t>
  </si>
  <si>
    <t>Provider Coding Education Tracker</t>
  </si>
  <si>
    <t>Track each provider's completion of the four required coding education milestones before January 1, 2027.</t>
  </si>
  <si>
    <t>REQUIRED EDUCATION MILESTONES</t>
  </si>
  <si>
    <t>Milestone</t>
  </si>
  <si>
    <t>Resource</t>
  </si>
  <si>
    <t>Target Date</t>
  </si>
  <si>
    <t>M1</t>
  </si>
  <si>
    <t>Review AMA 2027 CPT Code Changes Brief</t>
  </si>
  <si>
    <t>AMA website — free download</t>
  </si>
  <si>
    <t>M2</t>
  </si>
  <si>
    <t>Complete AAPC OB/GYN Coding Module</t>
  </si>
  <si>
    <t>AAPC.com — COBGC prep recommended</t>
  </si>
  <si>
    <t>M3</t>
  </si>
  <si>
    <t>Review NatRevMD 2027 Webinar Deck</t>
  </si>
  <si>
    <t>Internal — this workbook's companion deck</t>
  </si>
  <si>
    <t>M4</t>
  </si>
  <si>
    <t>Complete 10-Chart Self-Audit</t>
  </si>
  <si>
    <t>Use the Chart Audit tab in this workbook</t>
  </si>
  <si>
    <t>M5</t>
  </si>
  <si>
    <t>Attend Live Coding Q&amp;A / Debrief</t>
  </si>
  <si>
    <t>Schedule with billing manager</t>
  </si>
  <si>
    <t>PROVIDER COMPLETION TRACKER</t>
  </si>
  <si>
    <t>Provider Name</t>
  </si>
  <si>
    <t>M1
AMA Brief</t>
  </si>
  <si>
    <t>M2
AAPCModule</t>
  </si>
  <si>
    <t>M3
Webinar</t>
  </si>
  <si>
    <t>M4
Chart Audit</t>
  </si>
  <si>
    <t>M5
Q&amp;A Debrief</t>
  </si>
  <si>
    <t>All
Complete?</t>
  </si>
  <si>
    <t>Not Started</t>
  </si>
  <si>
    <t>★  Aim for all providers to complete M1–M4 by November 1, 2026, and M5 by December 1, 2026.</t>
  </si>
  <si>
    <t>Payer Contract Renegotiation Action Plan</t>
  </si>
  <si>
    <t>Track renegotiation status for your top commercial payers. Send written notice of intent before September 30, 2026.</t>
  </si>
  <si>
    <t>PAYER RENEGOTIATION TRACKER</t>
  </si>
  <si>
    <t>Payer Name</t>
  </si>
  <si>
    <t>Current OB
Annual Revenue</t>
  </si>
  <si>
    <t>% of Total
OB Revenue</t>
  </si>
  <si>
    <t>Notice
Sent Date</t>
  </si>
  <si>
    <t>Payer Contact
Name</t>
  </si>
  <si>
    <t>Negotiation
Status</t>
  </si>
  <si>
    <t>Target
Rate Increase</t>
  </si>
  <si>
    <t>Notes / Next Step</t>
  </si>
  <si>
    <t>⚠  Payer renegotiation calendars fill up in Q4. Practices that wait until October 2026 will face delays. Send notice now — you don't need the model complete first.</t>
  </si>
  <si>
    <t>KEY TALKING POINTS FOR RENEGOTIATION</t>
  </si>
  <si>
    <t>1</t>
  </si>
  <si>
    <t>The global codes (59400, 59510) are being deleted by the AMA. Your contracted rates for those codes end January 1, 2027.</t>
  </si>
  <si>
    <t>2</t>
  </si>
  <si>
    <t>The new unbundled codes carry AMA RUC-recommended RVU values that reflect the actual clinical work performed at each phase.</t>
  </si>
  <si>
    <t>3</t>
  </si>
  <si>
    <t>Antepartum visits will now be billed as E/M services. Documentation burden per visit increases substantially.</t>
  </si>
  <si>
    <t>4</t>
  </si>
  <si>
    <t>Labor management is now billed daily and requires independent documentation of complexity level each calendar day.</t>
  </si>
  <si>
    <t>5</t>
  </si>
  <si>
    <t>We are requesting rate parity with the new code structure — not a rate increase, but protection of existing revenue.</t>
  </si>
  <si>
    <t>2027 OB Readiness Tracker</t>
  </si>
  <si>
    <t>Complete all items by December 1, 2026. Review weekly with your billing manager.</t>
  </si>
  <si>
    <t>REVENUE MODELING</t>
  </si>
  <si>
    <t>#</t>
  </si>
  <si>
    <t>Action Item</t>
  </si>
  <si>
    <t>Owner</t>
  </si>
  <si>
    <t>Status</t>
  </si>
  <si>
    <t>Pull last 90 days of global OB revenue by CPT code and payer</t>
  </si>
  <si>
    <t>Office Manager/Billing Team</t>
  </si>
  <si>
    <t>Jul 31, 2026</t>
  </si>
  <si>
    <t>Complete Section D of Revenue Model tab</t>
  </si>
  <si>
    <t xml:space="preserve">Office Manager </t>
  </si>
  <si>
    <t>Build unbundled revenue projection (Section C of Revenue Model)</t>
  </si>
  <si>
    <t>Aug 15, 2026</t>
  </si>
  <si>
    <t>Identify revenue gap vs. current global baseline</t>
  </si>
  <si>
    <t>Practice Owner</t>
  </si>
  <si>
    <t>Refresh revenue model after CMS final rule (November 2026)</t>
  </si>
  <si>
    <t>Nov 15, 2026</t>
  </si>
  <si>
    <t>CHART AUDIT &amp; DOCUMENTATION</t>
  </si>
  <si>
    <t>Pull 10 recent L&amp;D charts for audit</t>
  </si>
  <si>
    <t>Aug 1, 2026</t>
  </si>
  <si>
    <t>Complete 10-chart audit using Chart Audit tab</t>
  </si>
  <si>
    <t>Review audit results with medical director</t>
  </si>
  <si>
    <t>Medical Director</t>
  </si>
  <si>
    <t>Aug 31, 2026</t>
  </si>
  <si>
    <t>Identify documentation gaps and training needs</t>
  </si>
  <si>
    <t>Update note templates to support MDM documentation</t>
  </si>
  <si>
    <t>Sep 30, 2026</t>
  </si>
  <si>
    <t>CODING EDUCATION</t>
  </si>
  <si>
    <t>All providers review AMA 2027 CPT Brief (M1)</t>
  </si>
  <si>
    <t>All Providers</t>
  </si>
  <si>
    <t>Sep 1, 2026</t>
  </si>
  <si>
    <t>All providers complete AAPC OB/GYN module (M2)</t>
  </si>
  <si>
    <t>Oct 1, 2026</t>
  </si>
  <si>
    <t>All providers review NatRevMD webinar deck (M3)</t>
  </si>
  <si>
    <t>Sep 15, 2026</t>
  </si>
  <si>
    <t>All providers complete 10-chart self-audit (M4)</t>
  </si>
  <si>
    <t>Oct 15, 2026</t>
  </si>
  <si>
    <t>Live coding Q&amp;A debrief with billing team (M5)</t>
  </si>
  <si>
    <t>All Staff</t>
  </si>
  <si>
    <t>PAYER RENEGOTIATION</t>
  </si>
  <si>
    <t>Identify top 3–5 commercial payers by OB revenue</t>
  </si>
  <si>
    <t>Send written notice of intent to renegotiate (all top payers)</t>
  </si>
  <si>
    <t>Confirm payer contacts and negotiation calendar</t>
  </si>
  <si>
    <t>Complete renegotiations for top 2 payers</t>
  </si>
  <si>
    <t>Dec 1, 2026</t>
  </si>
  <si>
    <t>Update fee schedules in PM system for new codes</t>
  </si>
  <si>
    <t>Billing Manager</t>
  </si>
  <si>
    <t>Dec 15, 2026</t>
  </si>
  <si>
    <t>BILLING SYSTEM SETUP</t>
  </si>
  <si>
    <t>Add new 2027 CPT codes to charge master</t>
  </si>
  <si>
    <t>Nov 1, 2026</t>
  </si>
  <si>
    <t>Add Modifier TH to all antepartum/postpartum E/M codes</t>
  </si>
  <si>
    <t>Configure claim edits for new bundling rules</t>
  </si>
  <si>
    <t>Test claim submission with new codes (sandbox/test payer)</t>
  </si>
  <si>
    <t>Train front desk on new coding structure for patient Q&amp;A</t>
  </si>
  <si>
    <t>COMPLETION SUMMARY</t>
  </si>
  <si>
    <t>Total Items</t>
  </si>
  <si>
    <t>Complete</t>
  </si>
  <si>
    <t>In Progress</t>
  </si>
  <si>
    <t>% Complete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</si>
</sst>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0\x"/>
    <numFmt numFmtId="165" formatCode="\$#,##0"/>
    <numFmt numFmtId="166" formatCode="_(\$* #,##0_);_(\$* \(#,##0\);_(\$* \-??_);_(@_)"/>
    <numFmt numFmtId="167" formatCode="\$#,##0.00"/>
  </numFmts>
  <fonts count="24">
    <font>
      <sz val="11.0"/>
      <color theme="1"/>
      <name val="Calibri"/>
      <scheme val="minor"/>
    </font>
    <font>
      <b/>
      <sz val="20.0"/>
      <color rgb="FFFFFFFF"/>
      <name val="Georgia"/>
    </font>
    <font/>
    <font>
      <i/>
      <sz val="11.0"/>
      <color rgb="FFFFFFFF"/>
      <name val="Calibri"/>
    </font>
    <font>
      <b/>
      <sz val="11.0"/>
      <color rgb="FF00A8C6"/>
      <name val="Calibri"/>
    </font>
    <font>
      <b/>
      <sz val="10.0"/>
      <color rgb="FF142848"/>
      <name val="Calibri"/>
    </font>
    <font>
      <sz val="10.0"/>
      <color rgb="FF2A3F55"/>
      <name val="Calibri"/>
    </font>
    <font>
      <b/>
      <sz val="10.0"/>
      <color rgb="FFD4860A"/>
      <name val="Calibri"/>
    </font>
    <font>
      <b/>
      <sz val="18.0"/>
      <color rgb="FFFFFFFF"/>
      <name val="Georgia"/>
    </font>
    <font>
      <i/>
      <sz val="10.0"/>
      <color rgb="FFFFFFFF"/>
      <name val="Calibri"/>
    </font>
    <font>
      <b/>
      <sz val="12.0"/>
      <color rgb="FFFFFFFF"/>
      <name val="Georgia"/>
    </font>
    <font>
      <b/>
      <sz val="10.0"/>
      <color rgb="FFFFFFFF"/>
      <name val="Calibri"/>
    </font>
    <font>
      <b/>
      <sz val="11.0"/>
      <color rgb="FF5D4037"/>
      <name val="Calibri"/>
    </font>
    <font>
      <i/>
      <sz val="9.0"/>
      <color rgb="FF6B8BA4"/>
      <name val="Calibri"/>
    </font>
    <font>
      <i/>
      <sz val="9.0"/>
      <color rgb="FF5D4037"/>
      <name val="Calibri"/>
    </font>
    <font>
      <b/>
      <sz val="10.0"/>
      <color rgb="FF2A3F55"/>
      <name val="Calibri"/>
    </font>
    <font>
      <b/>
      <sz val="10.0"/>
      <color rgb="FF1B6B3A"/>
      <name val="Calibri"/>
    </font>
    <font>
      <b/>
      <sz val="16.0"/>
      <color rgb="FFFFFFFF"/>
      <name val="Georgia"/>
    </font>
    <font>
      <b/>
      <sz val="10.0"/>
      <color rgb="FF00A8C6"/>
      <name val="Calibri"/>
    </font>
    <font>
      <sz val="9.0"/>
      <color rgb="FF2A3F55"/>
      <name val="Calibri"/>
    </font>
    <font>
      <b/>
      <sz val="11.0"/>
      <color rgb="FFD4860A"/>
      <name val="Calibri"/>
    </font>
    <font>
      <sz val="10.0"/>
      <color rgb="FF6B8BA4"/>
      <name val="Calibri"/>
    </font>
    <font>
      <sz val="10.0"/>
      <color rgb="FF142848"/>
      <name val="Calibri"/>
    </font>
    <font>
      <b/>
      <sz val="11.0"/>
      <color rgb="FF142848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142848"/>
        <bgColor rgb="FF142848"/>
      </patternFill>
    </fill>
    <fill>
      <patternFill patternType="solid">
        <fgColor rgb="FF00A8C6"/>
        <bgColor rgb="FF00A8C6"/>
      </patternFill>
    </fill>
    <fill>
      <patternFill patternType="solid">
        <fgColor rgb="FF1A3A5C"/>
        <bgColor rgb="FF1A3A5C"/>
      </patternFill>
    </fill>
    <fill>
      <patternFill patternType="solid">
        <fgColor rgb="FFE8ECF0"/>
        <bgColor rgb="FFE8ECF0"/>
      </patternFill>
    </fill>
    <fill>
      <patternFill patternType="solid">
        <fgColor rgb="FFFAFAF7"/>
        <bgColor rgb="FFFAFAF7"/>
      </patternFill>
    </fill>
    <fill>
      <patternFill patternType="solid">
        <fgColor rgb="FFFFF3E0"/>
        <bgColor rgb="FFFFF3E0"/>
      </patternFill>
    </fill>
    <fill>
      <patternFill patternType="solid">
        <fgColor rgb="FFFFFDE7"/>
        <bgColor rgb="FFFFFDE7"/>
      </patternFill>
    </fill>
    <fill>
      <patternFill patternType="solid">
        <fgColor rgb="FFFDF0E6"/>
        <bgColor rgb="FFFDF0E6"/>
      </patternFill>
    </fill>
    <fill>
      <patternFill patternType="solid">
        <fgColor rgb="FFE8F5E9"/>
        <bgColor rgb="FFE8F5E9"/>
      </patternFill>
    </fill>
  </fills>
  <borders count="14">
    <border/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C0C0C0"/>
      </left>
      <top style="thin">
        <color rgb="FFC0C0C0"/>
      </top>
      <bottom style="thin">
        <color rgb="FFC0C0C0"/>
      </bottom>
    </border>
    <border>
      <top style="thin">
        <color rgb="FFC0C0C0"/>
      </top>
      <bottom style="thin">
        <color rgb="FFC0C0C0"/>
      </bottom>
    </border>
    <border>
      <right style="thin">
        <color rgb="FFC0C0C0"/>
      </right>
      <top style="thin">
        <color rgb="FFC0C0C0"/>
      </top>
      <bottom style="thin">
        <color rgb="FFC0C0C0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3" fontId="3" numFmtId="0" xfId="0" applyAlignment="1" applyBorder="1" applyFill="1" applyFont="1">
      <alignment horizontal="center" shrinkToFit="0" vertical="center" wrapText="0"/>
    </xf>
    <xf borderId="8" fillId="0" fontId="2" numFmtId="0" xfId="0" applyBorder="1" applyFont="1"/>
    <xf borderId="9" fillId="0" fontId="2" numFmtId="0" xfId="0" applyBorder="1" applyFont="1"/>
    <xf borderId="7" fillId="4" fontId="4" numFmtId="0" xfId="0" applyAlignment="1" applyBorder="1" applyFill="1" applyFont="1">
      <alignment horizontal="left" shrinkToFit="0" vertical="center" wrapText="0"/>
    </xf>
    <xf borderId="10" fillId="5" fontId="5" numFmtId="0" xfId="0" applyAlignment="1" applyBorder="1" applyFill="1" applyFont="1">
      <alignment horizontal="left" shrinkToFit="0" vertical="center" wrapText="0"/>
    </xf>
    <xf borderId="10" fillId="5" fontId="6" numFmtId="0" xfId="0" applyAlignment="1" applyBorder="1" applyFont="1">
      <alignment horizontal="left" shrinkToFit="0" vertical="center" wrapText="0"/>
    </xf>
    <xf borderId="10" fillId="6" fontId="5" numFmtId="0" xfId="0" applyAlignment="1" applyBorder="1" applyFill="1" applyFont="1">
      <alignment horizontal="left" shrinkToFit="0" vertical="center" wrapText="0"/>
    </xf>
    <xf borderId="10" fillId="6" fontId="6" numFmtId="0" xfId="0" applyAlignment="1" applyBorder="1" applyFont="1">
      <alignment horizontal="left" shrinkToFit="0" vertical="center" wrapText="0"/>
    </xf>
    <xf borderId="10" fillId="7" fontId="7" numFmtId="0" xfId="0" applyAlignment="1" applyBorder="1" applyFill="1" applyFont="1">
      <alignment horizontal="center" shrinkToFit="0" vertical="center" wrapText="0"/>
    </xf>
    <xf borderId="10" fillId="7" fontId="6" numFmtId="0" xfId="0" applyAlignment="1" applyBorder="1" applyFont="1">
      <alignment horizontal="left" shrinkToFit="0" vertical="center" wrapText="1"/>
    </xf>
    <xf borderId="7" fillId="7" fontId="7" numFmtId="0" xfId="0" applyAlignment="1" applyBorder="1" applyFont="1">
      <alignment horizontal="left" shrinkToFit="0" vertical="center" wrapText="1"/>
    </xf>
    <xf borderId="1" fillId="2" fontId="8" numFmtId="0" xfId="0" applyAlignment="1" applyBorder="1" applyFont="1">
      <alignment horizontal="center" shrinkToFit="0" vertical="center" wrapText="0"/>
    </xf>
    <xf borderId="7" fillId="3" fontId="9" numFmtId="0" xfId="0" applyAlignment="1" applyBorder="1" applyFont="1">
      <alignment horizontal="center" shrinkToFit="0" vertical="center" wrapText="0"/>
    </xf>
    <xf borderId="7" fillId="4" fontId="10" numFmtId="0" xfId="0" applyAlignment="1" applyBorder="1" applyFont="1">
      <alignment horizontal="left" shrinkToFit="0" vertical="center" wrapText="0"/>
    </xf>
    <xf borderId="10" fillId="2" fontId="11" numFmtId="0" xfId="0" applyAlignment="1" applyBorder="1" applyFont="1">
      <alignment horizontal="center" shrinkToFit="0" vertical="center" wrapText="1"/>
    </xf>
    <xf borderId="11" fillId="2" fontId="11" numFmtId="0" xfId="0" applyAlignment="1" applyBorder="1" applyFon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10" fillId="8" fontId="12" numFmtId="0" xfId="0" applyAlignment="1" applyBorder="1" applyFill="1" applyFont="1">
      <alignment horizontal="center" shrinkToFit="0" vertical="center" wrapText="0"/>
    </xf>
    <xf borderId="11" fillId="5" fontId="13" numFmtId="0" xfId="0" applyAlignment="1" applyBorder="1" applyFont="1">
      <alignment horizontal="left" shrinkToFit="0" vertical="center" wrapText="0"/>
    </xf>
    <xf borderId="10" fillId="8" fontId="12" numFmtId="9" xfId="0" applyAlignment="1" applyBorder="1" applyFont="1" applyNumberFormat="1">
      <alignment horizontal="center" shrinkToFit="0" vertical="center" wrapText="0"/>
    </xf>
    <xf borderId="10" fillId="8" fontId="12" numFmtId="164" xfId="0" applyAlignment="1" applyBorder="1" applyFont="1" applyNumberFormat="1">
      <alignment horizontal="center" shrinkToFit="0" vertical="center" wrapText="0"/>
    </xf>
    <xf borderId="7" fillId="8" fontId="14" numFmtId="0" xfId="0" applyAlignment="1" applyBorder="1" applyFont="1">
      <alignment horizontal="left" shrinkToFit="0" vertical="center" wrapText="1"/>
    </xf>
    <xf borderId="10" fillId="9" fontId="7" numFmtId="0" xfId="0" applyAlignment="1" applyBorder="1" applyFill="1" applyFont="1">
      <alignment horizontal="left" shrinkToFit="0" vertical="center" wrapText="1"/>
    </xf>
    <xf borderId="10" fillId="9" fontId="6" numFmtId="165" xfId="0" applyAlignment="1" applyBorder="1" applyFont="1" applyNumberFormat="1">
      <alignment horizontal="center" shrinkToFit="0" vertical="center" wrapText="1"/>
    </xf>
    <xf borderId="10" fillId="9" fontId="15" numFmtId="165" xfId="0" applyAlignment="1" applyBorder="1" applyFont="1" applyNumberFormat="1">
      <alignment horizontal="center" shrinkToFit="0" vertical="center" wrapText="1"/>
    </xf>
    <xf borderId="10" fillId="10" fontId="7" numFmtId="0" xfId="0" applyAlignment="1" applyBorder="1" applyFill="1" applyFont="1">
      <alignment horizontal="left" shrinkToFit="0" vertical="center" wrapText="1"/>
    </xf>
    <xf borderId="10" fillId="10" fontId="6" numFmtId="165" xfId="0" applyAlignment="1" applyBorder="1" applyFont="1" applyNumberFormat="1">
      <alignment horizontal="center" shrinkToFit="0" vertical="center" wrapText="1"/>
    </xf>
    <xf borderId="10" fillId="10" fontId="16" numFmtId="165" xfId="0" applyAlignment="1" applyBorder="1" applyFont="1" applyNumberFormat="1">
      <alignment horizontal="center" shrinkToFit="0" vertical="center" wrapText="1"/>
    </xf>
    <xf borderId="10" fillId="6" fontId="7" numFmtId="0" xfId="0" applyAlignment="1" applyBorder="1" applyFont="1">
      <alignment horizontal="left" shrinkToFit="0" vertical="center" wrapText="1"/>
    </xf>
    <xf borderId="10" fillId="6" fontId="6" numFmtId="165" xfId="0" applyAlignment="1" applyBorder="1" applyFont="1" applyNumberFormat="1">
      <alignment horizontal="center" shrinkToFit="0" vertical="center" wrapText="1"/>
    </xf>
    <xf borderId="10" fillId="6" fontId="15" numFmtId="165" xfId="0" applyAlignment="1" applyBorder="1" applyFont="1" applyNumberFormat="1">
      <alignment horizontal="center" shrinkToFit="0" vertical="center" wrapText="1"/>
    </xf>
    <xf borderId="10" fillId="8" fontId="7" numFmtId="0" xfId="0" applyAlignment="1" applyBorder="1" applyFont="1">
      <alignment horizontal="left" shrinkToFit="0" vertical="center" wrapText="1"/>
    </xf>
    <xf borderId="10" fillId="8" fontId="6" numFmtId="165" xfId="0" applyAlignment="1" applyBorder="1" applyFont="1" applyNumberFormat="1">
      <alignment horizontal="center" shrinkToFit="0" vertical="center" wrapText="1"/>
    </xf>
    <xf borderId="10" fillId="8" fontId="15" numFmtId="165" xfId="0" applyAlignment="1" applyBorder="1" applyFont="1" applyNumberFormat="1">
      <alignment horizontal="center" shrinkToFit="0" vertical="center" wrapText="1"/>
    </xf>
    <xf borderId="10" fillId="9" fontId="15" numFmtId="166" xfId="0" applyAlignment="1" applyBorder="1" applyFont="1" applyNumberFormat="1">
      <alignment horizontal="center" shrinkToFit="0" vertical="center" wrapText="1"/>
    </xf>
    <xf borderId="10" fillId="10" fontId="15" numFmtId="166" xfId="0" applyAlignment="1" applyBorder="1" applyFont="1" applyNumberFormat="1">
      <alignment horizontal="center" shrinkToFit="0" vertical="center" wrapText="1"/>
    </xf>
    <xf borderId="10" fillId="6" fontId="15" numFmtId="166" xfId="0" applyAlignment="1" applyBorder="1" applyFont="1" applyNumberFormat="1">
      <alignment horizontal="center" shrinkToFit="0" vertical="center" wrapText="1"/>
    </xf>
    <xf borderId="10" fillId="8" fontId="15" numFmtId="166" xfId="0" applyAlignment="1" applyBorder="1" applyFont="1" applyNumberFormat="1">
      <alignment horizontal="center" shrinkToFit="0" vertical="center" wrapText="1"/>
    </xf>
    <xf borderId="10" fillId="5" fontId="7" numFmtId="0" xfId="0" applyAlignment="1" applyBorder="1" applyFont="1">
      <alignment horizontal="left" shrinkToFit="0" vertical="center" wrapText="0"/>
    </xf>
    <xf borderId="10" fillId="5" fontId="6" numFmtId="0" xfId="0" applyAlignment="1" applyBorder="1" applyFont="1">
      <alignment horizontal="center" shrinkToFit="0" vertical="center" wrapText="0"/>
    </xf>
    <xf borderId="10" fillId="5" fontId="6" numFmtId="165" xfId="0" applyAlignment="1" applyBorder="1" applyFont="1" applyNumberFormat="1">
      <alignment horizontal="center" shrinkToFit="0" vertical="center" wrapText="0"/>
    </xf>
    <xf borderId="10" fillId="6" fontId="7" numFmtId="0" xfId="0" applyAlignment="1" applyBorder="1" applyFont="1">
      <alignment horizontal="left" shrinkToFit="0" vertical="center" wrapText="0"/>
    </xf>
    <xf borderId="10" fillId="6" fontId="6" numFmtId="0" xfId="0" applyAlignment="1" applyBorder="1" applyFont="1">
      <alignment horizontal="center" shrinkToFit="0" vertical="center" wrapText="0"/>
    </xf>
    <xf borderId="10" fillId="6" fontId="6" numFmtId="165" xfId="0" applyAlignment="1" applyBorder="1" applyFont="1" applyNumberFormat="1">
      <alignment horizontal="center" shrinkToFit="0" vertical="center" wrapText="0"/>
    </xf>
    <xf borderId="10" fillId="2" fontId="11" numFmtId="0" xfId="0" applyAlignment="1" applyBorder="1" applyFont="1">
      <alignment horizontal="left" shrinkToFit="0" vertical="center" wrapText="0"/>
    </xf>
    <xf borderId="10" fillId="2" fontId="11" numFmtId="0" xfId="0" applyAlignment="1" applyBorder="1" applyFont="1">
      <alignment horizontal="center" shrinkToFit="0" vertical="center" wrapText="0"/>
    </xf>
    <xf borderId="10" fillId="2" fontId="11" numFmtId="165" xfId="0" applyAlignment="1" applyBorder="1" applyFont="1" applyNumberFormat="1">
      <alignment horizontal="center" shrinkToFit="0" vertical="center" wrapText="0"/>
    </xf>
    <xf borderId="1" fillId="2" fontId="17" numFmtId="0" xfId="0" applyAlignment="1" applyBorder="1" applyFont="1">
      <alignment horizontal="center" shrinkToFit="0" vertical="center" wrapText="0"/>
    </xf>
    <xf borderId="10" fillId="6" fontId="7" numFmtId="0" xfId="0" applyAlignment="1" applyBorder="1" applyFont="1">
      <alignment horizontal="center" shrinkToFit="0" vertical="center" wrapText="0"/>
    </xf>
    <xf borderId="10" fillId="8" fontId="6" numFmtId="0" xfId="0" applyAlignment="1" applyBorder="1" applyFont="1">
      <alignment horizontal="center" shrinkToFit="0" vertical="center" wrapText="0"/>
    </xf>
    <xf borderId="10" fillId="6" fontId="15" numFmtId="0" xfId="0" applyAlignment="1" applyBorder="1" applyFont="1">
      <alignment horizontal="center" shrinkToFit="0" vertical="center" wrapText="0"/>
    </xf>
    <xf borderId="10" fillId="6" fontId="18" numFmtId="0" xfId="0" applyAlignment="1" applyBorder="1" applyFont="1">
      <alignment horizontal="center" shrinkToFit="0" vertical="center" wrapText="0"/>
    </xf>
    <xf borderId="10" fillId="8" fontId="6" numFmtId="0" xfId="0" applyAlignment="1" applyBorder="1" applyFont="1">
      <alignment horizontal="left" shrinkToFit="0" vertical="center" wrapText="1"/>
    </xf>
    <xf borderId="10" fillId="5" fontId="7" numFmtId="0" xfId="0" applyAlignment="1" applyBorder="1" applyFont="1">
      <alignment horizontal="center" shrinkToFit="0" vertical="center" wrapText="0"/>
    </xf>
    <xf borderId="10" fillId="5" fontId="15" numFmtId="0" xfId="0" applyAlignment="1" applyBorder="1" applyFont="1">
      <alignment horizontal="center" shrinkToFit="0" vertical="center" wrapText="0"/>
    </xf>
    <xf borderId="10" fillId="5" fontId="18" numFmtId="0" xfId="0" applyAlignment="1" applyBorder="1" applyFont="1">
      <alignment horizontal="center" shrinkToFit="0" vertical="center" wrapText="0"/>
    </xf>
    <xf borderId="10" fillId="8" fontId="7" numFmtId="0" xfId="0" applyAlignment="1" applyBorder="1" applyFont="1">
      <alignment horizontal="center" shrinkToFit="0" vertical="center" wrapText="0"/>
    </xf>
    <xf borderId="10" fillId="6" fontId="7" numFmtId="9" xfId="0" applyAlignment="1" applyBorder="1" applyFont="1" applyNumberFormat="1">
      <alignment horizontal="center" shrinkToFit="0" vertical="center" wrapText="0"/>
    </xf>
    <xf borderId="10" fillId="6" fontId="7" numFmtId="167" xfId="0" applyAlignment="1" applyBorder="1" applyFont="1" applyNumberFormat="1">
      <alignment horizontal="center" shrinkToFit="0" vertical="center" wrapText="0"/>
    </xf>
    <xf borderId="10" fillId="6" fontId="7" numFmtId="165" xfId="0" applyAlignment="1" applyBorder="1" applyFont="1" applyNumberFormat="1">
      <alignment horizontal="center" shrinkToFit="0" vertical="center" wrapText="0"/>
    </xf>
    <xf borderId="11" fillId="8" fontId="6" numFmtId="0" xfId="0" applyAlignment="1" applyBorder="1" applyFont="1">
      <alignment horizontal="left" shrinkToFit="0" vertical="center" wrapText="0"/>
    </xf>
    <xf borderId="10" fillId="8" fontId="6" numFmtId="0" xfId="0" applyAlignment="1" applyBorder="1" applyFont="1">
      <alignment horizontal="left" shrinkToFit="0" vertical="center" wrapText="0"/>
    </xf>
    <xf borderId="10" fillId="8" fontId="19" numFmtId="0" xfId="0" applyAlignment="1" applyBorder="1" applyFont="1">
      <alignment horizontal="center" shrinkToFit="0" vertical="center" wrapText="0"/>
    </xf>
    <xf borderId="10" fillId="6" fontId="16" numFmtId="0" xfId="0" applyAlignment="1" applyBorder="1" applyFont="1">
      <alignment horizontal="center" shrinkToFit="0" vertical="center" wrapText="0"/>
    </xf>
    <xf borderId="10" fillId="5" fontId="16" numFmtId="0" xfId="0" applyAlignment="1" applyBorder="1" applyFont="1">
      <alignment horizontal="center" shrinkToFit="0" vertical="center" wrapText="0"/>
    </xf>
    <xf borderId="10" fillId="8" fontId="6" numFmtId="9" xfId="0" applyAlignment="1" applyBorder="1" applyFont="1" applyNumberFormat="1">
      <alignment horizontal="center" shrinkToFit="0" vertical="center" wrapText="1"/>
    </xf>
    <xf borderId="10" fillId="8" fontId="6" numFmtId="0" xfId="0" applyAlignment="1" applyBorder="1" applyFont="1">
      <alignment horizontal="center" shrinkToFit="0" vertical="center" wrapText="1"/>
    </xf>
    <xf borderId="10" fillId="7" fontId="20" numFmtId="0" xfId="0" applyAlignment="1" applyBorder="1" applyFont="1">
      <alignment horizontal="center" shrinkToFit="0" vertical="center" wrapText="0"/>
    </xf>
    <xf borderId="11" fillId="7" fontId="6" numFmtId="0" xfId="0" applyAlignment="1" applyBorder="1" applyFont="1">
      <alignment horizontal="left" shrinkToFit="0" vertical="center" wrapText="1"/>
    </xf>
    <xf borderId="10" fillId="6" fontId="6" numFmtId="0" xfId="0" applyAlignment="1" applyBorder="1" applyFont="1">
      <alignment horizontal="left" shrinkToFit="0" vertical="center" wrapText="1"/>
    </xf>
    <xf borderId="10" fillId="6" fontId="21" numFmtId="0" xfId="0" applyAlignment="1" applyBorder="1" applyFont="1">
      <alignment horizontal="center" shrinkToFit="0" vertical="center" wrapText="0"/>
    </xf>
    <xf borderId="10" fillId="6" fontId="22" numFmtId="0" xfId="0" applyAlignment="1" applyBorder="1" applyFont="1">
      <alignment horizontal="center" shrinkToFit="0" vertical="center" wrapText="0"/>
    </xf>
    <xf borderId="10" fillId="5" fontId="6" numFmtId="0" xfId="0" applyAlignment="1" applyBorder="1" applyFont="1">
      <alignment horizontal="left" shrinkToFit="0" vertical="center" wrapText="1"/>
    </xf>
    <xf borderId="10" fillId="5" fontId="21" numFmtId="0" xfId="0" applyAlignment="1" applyBorder="1" applyFont="1">
      <alignment horizontal="center" shrinkToFit="0" vertical="center" wrapText="0"/>
    </xf>
    <xf borderId="10" fillId="5" fontId="22" numFmtId="0" xfId="0" applyAlignment="1" applyBorder="1" applyFont="1">
      <alignment horizontal="center" shrinkToFit="0" vertical="center" wrapText="0"/>
    </xf>
    <xf borderId="10" fillId="4" fontId="18" numFmtId="0" xfId="0" applyAlignment="1" applyBorder="1" applyFont="1">
      <alignment horizontal="center" shrinkToFit="0" vertical="center" wrapText="0"/>
    </xf>
    <xf borderId="10" fillId="5" fontId="23" numFmtId="0" xfId="0" applyAlignment="1" applyBorder="1" applyFont="1">
      <alignment horizontal="center" shrinkToFit="0" vertical="center" wrapText="0"/>
    </xf>
    <xf borderId="10" fillId="10" fontId="23" numFmtId="0" xfId="0" applyAlignment="1" applyBorder="1" applyFont="1">
      <alignment horizontal="center" shrinkToFit="0" vertical="center" wrapText="0"/>
    </xf>
    <xf borderId="10" fillId="7" fontId="23" numFmtId="0" xfId="0" applyAlignment="1" applyBorder="1" applyFont="1">
      <alignment horizontal="center" shrinkToFit="0" vertical="center" wrapText="0"/>
    </xf>
    <xf borderId="10" fillId="9" fontId="23" numFmtId="0" xfId="0" applyAlignment="1" applyBorder="1" applyFont="1">
      <alignment horizontal="center" shrinkToFit="0" vertical="center" wrapText="0"/>
    </xf>
    <xf borderId="10" fillId="5" fontId="23" numFmtId="9" xfId="0" applyAlignment="1" applyBorder="1" applyFont="1" applyNumberForma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42848"/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22.0"/>
    <col customWidth="1" min="3" max="3" width="60.0"/>
    <col customWidth="1" min="4" max="4" width="22.0"/>
    <col customWidth="1" min="5" max="26" width="8.71"/>
  </cols>
  <sheetData>
    <row r="2" ht="37.5" customHeight="1">
      <c r="B2" s="1" t="s">
        <v>0</v>
      </c>
      <c r="C2" s="2"/>
      <c r="D2" s="3"/>
    </row>
    <row r="3">
      <c r="B3" s="4"/>
      <c r="C3" s="5"/>
      <c r="D3" s="6"/>
    </row>
    <row r="4" ht="21.75" customHeight="1">
      <c r="B4" s="7" t="s">
        <v>1</v>
      </c>
      <c r="C4" s="8"/>
      <c r="D4" s="9"/>
    </row>
    <row r="6">
      <c r="B6" s="10" t="s">
        <v>2</v>
      </c>
      <c r="C6" s="8"/>
      <c r="D6" s="9"/>
    </row>
    <row r="7" ht="21.75" customHeight="1">
      <c r="B7" s="11" t="s">
        <v>3</v>
      </c>
      <c r="C7" s="12" t="s">
        <v>4</v>
      </c>
    </row>
    <row r="8" ht="21.75" customHeight="1">
      <c r="B8" s="13" t="s">
        <v>5</v>
      </c>
      <c r="C8" s="14" t="s">
        <v>6</v>
      </c>
    </row>
    <row r="9" ht="21.75" customHeight="1">
      <c r="B9" s="11" t="s">
        <v>7</v>
      </c>
      <c r="C9" s="12" t="s">
        <v>8</v>
      </c>
    </row>
    <row r="10" ht="21.75" customHeight="1">
      <c r="B10" s="13" t="s">
        <v>9</v>
      </c>
      <c r="C10" s="14" t="s">
        <v>10</v>
      </c>
    </row>
    <row r="11" ht="21.75" customHeight="1">
      <c r="B11" s="11" t="s">
        <v>11</v>
      </c>
      <c r="C11" s="12" t="s">
        <v>12</v>
      </c>
    </row>
    <row r="12" ht="21.75" customHeight="1">
      <c r="B12" s="13" t="s">
        <v>13</v>
      </c>
      <c r="C12" s="14" t="s">
        <v>14</v>
      </c>
    </row>
    <row r="14">
      <c r="B14" s="10" t="s">
        <v>15</v>
      </c>
      <c r="C14" s="8"/>
      <c r="D14" s="9"/>
    </row>
    <row r="15" ht="30.0" customHeight="1">
      <c r="B15" s="15" t="s">
        <v>16</v>
      </c>
      <c r="C15" s="16" t="s">
        <v>17</v>
      </c>
    </row>
    <row r="16" ht="30.0" customHeight="1">
      <c r="B16" s="15" t="s">
        <v>18</v>
      </c>
      <c r="C16" s="16" t="s">
        <v>19</v>
      </c>
    </row>
    <row r="17" ht="30.0" customHeight="1">
      <c r="B17" s="15" t="s">
        <v>20</v>
      </c>
      <c r="C17" s="16" t="s">
        <v>21</v>
      </c>
    </row>
    <row r="18" ht="30.0" customHeight="1">
      <c r="B18" s="15" t="s">
        <v>22</v>
      </c>
      <c r="C18" s="16" t="s">
        <v>23</v>
      </c>
    </row>
    <row r="19" ht="30.0" customHeight="1">
      <c r="B19" s="15" t="s">
        <v>24</v>
      </c>
      <c r="C19" s="16" t="s">
        <v>25</v>
      </c>
    </row>
    <row r="21" ht="15.0" customHeight="1">
      <c r="B21" s="17" t="s">
        <v>26</v>
      </c>
      <c r="C21" s="8"/>
      <c r="D21" s="9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2:D3"/>
    <mergeCell ref="B4:D4"/>
    <mergeCell ref="B6:D6"/>
    <mergeCell ref="B14:D14"/>
    <mergeCell ref="B21:D21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A8C6"/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28.0"/>
    <col customWidth="1" min="3" max="8" width="16.0"/>
    <col customWidth="1" min="9" max="26" width="8.71"/>
  </cols>
  <sheetData>
    <row r="2" ht="34.5" customHeight="1">
      <c r="B2" s="18" t="s">
        <v>27</v>
      </c>
      <c r="C2" s="2"/>
      <c r="D2" s="2"/>
      <c r="E2" s="2"/>
      <c r="F2" s="2"/>
      <c r="G2" s="2"/>
      <c r="H2" s="3"/>
    </row>
    <row r="3">
      <c r="B3" s="4"/>
      <c r="C3" s="5"/>
      <c r="D3" s="5"/>
      <c r="E3" s="5"/>
      <c r="F3" s="5"/>
      <c r="G3" s="5"/>
      <c r="H3" s="6"/>
    </row>
    <row r="4">
      <c r="B4" s="19" t="s">
        <v>28</v>
      </c>
      <c r="C4" s="8"/>
      <c r="D4" s="8"/>
      <c r="E4" s="8"/>
      <c r="F4" s="8"/>
      <c r="G4" s="8"/>
      <c r="H4" s="9"/>
    </row>
    <row r="6">
      <c r="B6" s="20" t="s">
        <v>29</v>
      </c>
      <c r="C6" s="8"/>
      <c r="D6" s="8"/>
      <c r="E6" s="8"/>
      <c r="F6" s="8"/>
      <c r="G6" s="8"/>
      <c r="H6" s="9"/>
    </row>
    <row r="7" ht="15.0" customHeight="1">
      <c r="B7" s="21" t="s">
        <v>30</v>
      </c>
      <c r="C7" s="21" t="s">
        <v>31</v>
      </c>
      <c r="D7" s="22" t="s">
        <v>32</v>
      </c>
      <c r="E7" s="23"/>
      <c r="F7" s="23"/>
      <c r="G7" s="23"/>
      <c r="H7" s="24"/>
    </row>
    <row r="8" ht="21.75" customHeight="1">
      <c r="B8" s="11" t="s">
        <v>33</v>
      </c>
      <c r="C8" s="25">
        <v>100.0</v>
      </c>
      <c r="D8" s="26" t="s">
        <v>34</v>
      </c>
      <c r="E8" s="23"/>
      <c r="F8" s="23"/>
      <c r="G8" s="23"/>
      <c r="H8" s="24"/>
    </row>
    <row r="9" ht="21.75" customHeight="1">
      <c r="B9" s="11" t="s">
        <v>35</v>
      </c>
      <c r="C9" s="27">
        <v>0.8</v>
      </c>
      <c r="D9" s="26" t="s">
        <v>36</v>
      </c>
      <c r="E9" s="23"/>
      <c r="F9" s="23"/>
      <c r="G9" s="23"/>
      <c r="H9" s="24"/>
    </row>
    <row r="10" ht="21.75" customHeight="1">
      <c r="B10" s="11" t="s">
        <v>37</v>
      </c>
      <c r="C10" s="27">
        <f>1-C9</f>
        <v>0.2</v>
      </c>
      <c r="D10" s="26" t="s">
        <v>38</v>
      </c>
      <c r="E10" s="23"/>
      <c r="F10" s="23"/>
      <c r="G10" s="23"/>
      <c r="H10" s="24"/>
    </row>
    <row r="11" ht="21.75" customHeight="1">
      <c r="B11" s="11" t="s">
        <v>39</v>
      </c>
      <c r="C11" s="25">
        <v>13.0</v>
      </c>
      <c r="D11" s="26" t="s">
        <v>40</v>
      </c>
      <c r="E11" s="23"/>
      <c r="F11" s="23"/>
      <c r="G11" s="23"/>
      <c r="H11" s="24"/>
    </row>
    <row r="12" ht="21.75" customHeight="1">
      <c r="B12" s="11" t="s">
        <v>41</v>
      </c>
      <c r="C12" s="27">
        <v>0.4</v>
      </c>
      <c r="D12" s="26" t="s">
        <v>42</v>
      </c>
      <c r="E12" s="23"/>
      <c r="F12" s="23"/>
      <c r="G12" s="23"/>
      <c r="H12" s="24"/>
    </row>
    <row r="13" ht="21.75" customHeight="1">
      <c r="B13" s="11" t="s">
        <v>43</v>
      </c>
      <c r="C13" s="28">
        <v>1.25</v>
      </c>
      <c r="D13" s="26" t="s">
        <v>44</v>
      </c>
      <c r="E13" s="23"/>
      <c r="F13" s="23"/>
      <c r="G13" s="23"/>
      <c r="H13" s="24"/>
    </row>
    <row r="14" ht="15.0" customHeight="1">
      <c r="B14" s="29" t="s">
        <v>45</v>
      </c>
      <c r="C14" s="8"/>
      <c r="D14" s="8"/>
      <c r="E14" s="8"/>
      <c r="F14" s="8"/>
      <c r="G14" s="8"/>
      <c r="H14" s="9"/>
    </row>
    <row r="16">
      <c r="B16" s="20" t="s">
        <v>46</v>
      </c>
      <c r="C16" s="8"/>
      <c r="D16" s="8"/>
      <c r="E16" s="8"/>
      <c r="F16" s="8"/>
      <c r="G16" s="8"/>
      <c r="H16" s="9"/>
    </row>
    <row r="17">
      <c r="B17" s="21" t="s">
        <v>47</v>
      </c>
      <c r="C17" s="21" t="s">
        <v>48</v>
      </c>
      <c r="D17" s="21" t="s">
        <v>49</v>
      </c>
      <c r="E17" s="21" t="s">
        <v>50</v>
      </c>
      <c r="F17" s="21" t="s">
        <v>51</v>
      </c>
      <c r="G17" s="21" t="s">
        <v>52</v>
      </c>
      <c r="H17" s="21" t="s">
        <v>53</v>
      </c>
    </row>
    <row r="18" ht="30.0" customHeight="1">
      <c r="B18" s="30" t="s">
        <v>54</v>
      </c>
      <c r="C18" s="31">
        <v>95.0</v>
      </c>
      <c r="D18" s="31">
        <f>IFERROR(C18*C11,0)</f>
        <v>1235</v>
      </c>
      <c r="E18" s="31">
        <v>120.0</v>
      </c>
      <c r="F18" s="31">
        <v>350.0</v>
      </c>
      <c r="G18" s="31">
        <v>190.0</v>
      </c>
      <c r="H18" s="32">
        <f t="shared" ref="H18:H21" si="1">SUM(D18:G18)</f>
        <v>1895</v>
      </c>
    </row>
    <row r="19" ht="30.0" customHeight="1">
      <c r="B19" s="33" t="s">
        <v>55</v>
      </c>
      <c r="C19" s="34">
        <v>141.0</v>
      </c>
      <c r="D19" s="34">
        <f>IFERROR(C19*C11,0)</f>
        <v>1833</v>
      </c>
      <c r="E19" s="34">
        <v>148.0</v>
      </c>
      <c r="F19" s="34">
        <v>350.0</v>
      </c>
      <c r="G19" s="34">
        <v>280.0</v>
      </c>
      <c r="H19" s="35">
        <f t="shared" si="1"/>
        <v>2611</v>
      </c>
    </row>
    <row r="20" ht="30.0" customHeight="1">
      <c r="B20" s="36" t="s">
        <v>56</v>
      </c>
      <c r="C20" s="37">
        <v>156.0</v>
      </c>
      <c r="D20" s="37">
        <f>IFERROR(C20*C11,0)</f>
        <v>2028</v>
      </c>
      <c r="E20" s="37">
        <v>165.0</v>
      </c>
      <c r="F20" s="37">
        <v>350.0</v>
      </c>
      <c r="G20" s="37">
        <v>312.0</v>
      </c>
      <c r="H20" s="38">
        <f t="shared" si="1"/>
        <v>2855</v>
      </c>
    </row>
    <row r="21" ht="30.0" customHeight="1">
      <c r="B21" s="39" t="s">
        <v>57</v>
      </c>
      <c r="C21" s="40"/>
      <c r="D21" s="40">
        <f>IFERROR(C21*C11,0)</f>
        <v>0</v>
      </c>
      <c r="E21" s="40"/>
      <c r="F21" s="40"/>
      <c r="G21" s="40"/>
      <c r="H21" s="41">
        <f t="shared" si="1"/>
        <v>0</v>
      </c>
    </row>
    <row r="22" ht="15.0" customHeight="1">
      <c r="B22" s="29" t="s">
        <v>58</v>
      </c>
      <c r="C22" s="8"/>
      <c r="D22" s="8"/>
      <c r="E22" s="8"/>
      <c r="F22" s="8"/>
      <c r="G22" s="8"/>
      <c r="H22" s="9"/>
    </row>
    <row r="23" ht="15.75" customHeight="1"/>
    <row r="24" ht="15.75" customHeight="1">
      <c r="B24" s="20" t="s">
        <v>59</v>
      </c>
      <c r="C24" s="8"/>
      <c r="D24" s="8"/>
      <c r="E24" s="8"/>
      <c r="F24" s="8"/>
      <c r="G24" s="8"/>
      <c r="H24" s="9"/>
    </row>
    <row r="25" ht="15.75" customHeight="1">
      <c r="B25" s="21" t="s">
        <v>47</v>
      </c>
      <c r="C25" s="21" t="s">
        <v>60</v>
      </c>
      <c r="D25" s="21" t="s">
        <v>61</v>
      </c>
      <c r="E25" s="21" t="s">
        <v>62</v>
      </c>
      <c r="F25" s="21" t="s">
        <v>63</v>
      </c>
      <c r="G25" s="21" t="s">
        <v>64</v>
      </c>
      <c r="H25" s="21" t="s">
        <v>65</v>
      </c>
    </row>
    <row r="26" ht="30.0" customHeight="1">
      <c r="B26" s="30" t="s">
        <v>54</v>
      </c>
      <c r="C26" s="31">
        <f t="shared" ref="C26:C29" si="2">H18</f>
        <v>1895</v>
      </c>
      <c r="D26" s="31">
        <f>IFERROR(H18*C13,0)</f>
        <v>2368.75</v>
      </c>
      <c r="E26" s="31">
        <f>IFERROR(C18*C8*C9,0)</f>
        <v>7600</v>
      </c>
      <c r="F26" s="31">
        <f>IFERROR(C18*C8*C10,0)</f>
        <v>1900</v>
      </c>
      <c r="G26" s="32">
        <f t="shared" ref="G26:G29" si="3">D26+E26</f>
        <v>9968.75</v>
      </c>
      <c r="H26" s="42" t="s">
        <v>66</v>
      </c>
    </row>
    <row r="27" ht="30.0" customHeight="1">
      <c r="B27" s="33" t="s">
        <v>55</v>
      </c>
      <c r="C27" s="34">
        <f t="shared" si="2"/>
        <v>2611</v>
      </c>
      <c r="D27" s="34">
        <f>IFERROR(H19*C13,0)</f>
        <v>3263.75</v>
      </c>
      <c r="E27" s="34">
        <f>IFERROR(C19*C8*C9,0)</f>
        <v>11280</v>
      </c>
      <c r="F27" s="34">
        <f>IFERROR(C19*C8*C10,0)</f>
        <v>2820</v>
      </c>
      <c r="G27" s="35">
        <f t="shared" si="3"/>
        <v>14543.75</v>
      </c>
      <c r="H27" s="43">
        <f>F27-F26</f>
        <v>920</v>
      </c>
    </row>
    <row r="28" ht="30.0" customHeight="1">
      <c r="B28" s="36" t="s">
        <v>56</v>
      </c>
      <c r="C28" s="37">
        <f t="shared" si="2"/>
        <v>2855</v>
      </c>
      <c r="D28" s="37">
        <f>IFERROR(H20*C13,0)</f>
        <v>3568.75</v>
      </c>
      <c r="E28" s="37">
        <f>IFERROR(C20*C8*C9,0)</f>
        <v>12480</v>
      </c>
      <c r="F28" s="37">
        <f>IFERROR(C20*C8*C10,0)</f>
        <v>3120</v>
      </c>
      <c r="G28" s="38">
        <f t="shared" si="3"/>
        <v>16048.75</v>
      </c>
      <c r="H28" s="44">
        <f>F28-F26</f>
        <v>1220</v>
      </c>
    </row>
    <row r="29" ht="30.0" customHeight="1">
      <c r="B29" s="39" t="s">
        <v>57</v>
      </c>
      <c r="C29" s="40">
        <f t="shared" si="2"/>
        <v>0</v>
      </c>
      <c r="D29" s="40">
        <f>IFERROR(H21*C13,0)</f>
        <v>0</v>
      </c>
      <c r="E29" s="40">
        <f>IFERROR(C21*C8*C9,0)</f>
        <v>0</v>
      </c>
      <c r="F29" s="40">
        <f>IFERROR(C21*C8*C10,0)</f>
        <v>0</v>
      </c>
      <c r="G29" s="41">
        <f t="shared" si="3"/>
        <v>0</v>
      </c>
      <c r="H29" s="45">
        <f>F29-F26</f>
        <v>-1900</v>
      </c>
    </row>
    <row r="30" ht="15.0" customHeight="1">
      <c r="B30" s="29" t="s">
        <v>67</v>
      </c>
      <c r="C30" s="8"/>
      <c r="D30" s="8"/>
      <c r="E30" s="8"/>
      <c r="F30" s="8"/>
      <c r="G30" s="8"/>
      <c r="H30" s="9"/>
    </row>
    <row r="31" ht="15.75" customHeight="1"/>
    <row r="32" ht="15.75" customHeight="1">
      <c r="B32" s="20" t="s">
        <v>68</v>
      </c>
      <c r="C32" s="8"/>
      <c r="D32" s="8"/>
      <c r="E32" s="8"/>
      <c r="F32" s="8"/>
      <c r="G32" s="8"/>
      <c r="H32" s="9"/>
    </row>
    <row r="33" ht="15.75" customHeight="1">
      <c r="B33" s="21" t="s">
        <v>69</v>
      </c>
      <c r="C33" s="21" t="s">
        <v>70</v>
      </c>
      <c r="D33" s="21" t="s">
        <v>71</v>
      </c>
      <c r="E33" s="21" t="s">
        <v>72</v>
      </c>
      <c r="F33" s="21" t="s">
        <v>73</v>
      </c>
      <c r="G33" s="21" t="s">
        <v>74</v>
      </c>
      <c r="H33" s="21" t="s">
        <v>32</v>
      </c>
    </row>
    <row r="34" ht="21.75" customHeight="1">
      <c r="B34" s="46" t="s">
        <v>75</v>
      </c>
      <c r="C34" s="12" t="s">
        <v>76</v>
      </c>
      <c r="D34" s="47"/>
      <c r="E34" s="48"/>
      <c r="F34" s="48">
        <f t="shared" ref="F34:F39" si="4">IFERROR(D34*C34,0)</f>
        <v>0</v>
      </c>
      <c r="G34" s="48">
        <f t="shared" ref="G34:G39" si="5">IFERROR(E34*4,0)</f>
        <v>0</v>
      </c>
      <c r="H34" s="47"/>
    </row>
    <row r="35" ht="21.75" customHeight="1">
      <c r="B35" s="49" t="s">
        <v>77</v>
      </c>
      <c r="C35" s="14" t="s">
        <v>78</v>
      </c>
      <c r="D35" s="50"/>
      <c r="E35" s="51"/>
      <c r="F35" s="51">
        <f t="shared" si="4"/>
        <v>0</v>
      </c>
      <c r="G35" s="51">
        <f t="shared" si="5"/>
        <v>0</v>
      </c>
      <c r="H35" s="50"/>
    </row>
    <row r="36" ht="21.75" customHeight="1">
      <c r="B36" s="46" t="s">
        <v>79</v>
      </c>
      <c r="C36" s="12" t="s">
        <v>80</v>
      </c>
      <c r="D36" s="47"/>
      <c r="E36" s="48"/>
      <c r="F36" s="48">
        <f t="shared" si="4"/>
        <v>0</v>
      </c>
      <c r="G36" s="48">
        <f t="shared" si="5"/>
        <v>0</v>
      </c>
      <c r="H36" s="47"/>
    </row>
    <row r="37" ht="21.75" customHeight="1">
      <c r="B37" s="49" t="s">
        <v>81</v>
      </c>
      <c r="C37" s="14" t="s">
        <v>82</v>
      </c>
      <c r="D37" s="50"/>
      <c r="E37" s="51"/>
      <c r="F37" s="51">
        <f t="shared" si="4"/>
        <v>0</v>
      </c>
      <c r="G37" s="51">
        <f t="shared" si="5"/>
        <v>0</v>
      </c>
      <c r="H37" s="50"/>
    </row>
    <row r="38" ht="21.75" customHeight="1">
      <c r="B38" s="46" t="s">
        <v>83</v>
      </c>
      <c r="C38" s="12" t="s">
        <v>84</v>
      </c>
      <c r="D38" s="47"/>
      <c r="E38" s="48"/>
      <c r="F38" s="48">
        <f t="shared" si="4"/>
        <v>0</v>
      </c>
      <c r="G38" s="48">
        <f t="shared" si="5"/>
        <v>0</v>
      </c>
      <c r="H38" s="47"/>
    </row>
    <row r="39" ht="21.75" customHeight="1">
      <c r="B39" s="49" t="s">
        <v>85</v>
      </c>
      <c r="C39" s="14" t="s">
        <v>86</v>
      </c>
      <c r="D39" s="50"/>
      <c r="E39" s="51"/>
      <c r="F39" s="51">
        <f t="shared" si="4"/>
        <v>0</v>
      </c>
      <c r="G39" s="51">
        <f t="shared" si="5"/>
        <v>0</v>
      </c>
      <c r="H39" s="50"/>
    </row>
    <row r="40" ht="21.75" customHeight="1">
      <c r="B40" s="52" t="s">
        <v>87</v>
      </c>
      <c r="C40" s="52"/>
      <c r="D40" s="53"/>
      <c r="E40" s="54"/>
      <c r="F40" s="54">
        <f t="shared" ref="F40:G40" si="6">SUM(E34:E39)</f>
        <v>0</v>
      </c>
      <c r="G40" s="54">
        <f t="shared" si="6"/>
        <v>0</v>
      </c>
      <c r="H40" s="53" t="s">
        <v>88</v>
      </c>
    </row>
    <row r="41" ht="15.0" customHeight="1">
      <c r="B41" s="29" t="s">
        <v>89</v>
      </c>
      <c r="C41" s="8"/>
      <c r="D41" s="8"/>
      <c r="E41" s="8"/>
      <c r="F41" s="8"/>
      <c r="G41" s="8"/>
      <c r="H41" s="9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B2:H3"/>
    <mergeCell ref="B4:H4"/>
    <mergeCell ref="B6:H6"/>
    <mergeCell ref="D7:H7"/>
    <mergeCell ref="D8:H8"/>
    <mergeCell ref="D9:H9"/>
    <mergeCell ref="D10:H10"/>
    <mergeCell ref="B30:H30"/>
    <mergeCell ref="B32:H32"/>
    <mergeCell ref="B41:H41"/>
    <mergeCell ref="D11:H11"/>
    <mergeCell ref="D12:H12"/>
    <mergeCell ref="D13:H13"/>
    <mergeCell ref="B14:H14"/>
    <mergeCell ref="B16:H16"/>
    <mergeCell ref="B22:H22"/>
    <mergeCell ref="B24:H24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4860A"/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6.0"/>
    <col customWidth="1" min="3" max="3" width="22.0"/>
    <col customWidth="1" min="4" max="12" width="14.0"/>
    <col customWidth="1" min="13" max="26" width="8.71"/>
  </cols>
  <sheetData>
    <row r="2" ht="34.5" customHeight="1">
      <c r="B2" s="55" t="s">
        <v>90</v>
      </c>
      <c r="C2" s="2"/>
      <c r="D2" s="2"/>
      <c r="E2" s="2"/>
      <c r="F2" s="2"/>
      <c r="G2" s="2"/>
      <c r="H2" s="2"/>
      <c r="I2" s="2"/>
      <c r="J2" s="2"/>
      <c r="K2" s="2"/>
      <c r="L2" s="3"/>
    </row>
    <row r="3">
      <c r="B3" s="4"/>
      <c r="C3" s="5"/>
      <c r="D3" s="5"/>
      <c r="E3" s="5"/>
      <c r="F3" s="5"/>
      <c r="G3" s="5"/>
      <c r="H3" s="5"/>
      <c r="I3" s="5"/>
      <c r="J3" s="5"/>
      <c r="K3" s="5"/>
      <c r="L3" s="6"/>
    </row>
    <row r="4">
      <c r="B4" s="19" t="s">
        <v>91</v>
      </c>
      <c r="C4" s="8"/>
      <c r="D4" s="8"/>
      <c r="E4" s="8"/>
      <c r="F4" s="8"/>
      <c r="G4" s="8"/>
      <c r="H4" s="8"/>
      <c r="I4" s="8"/>
      <c r="J4" s="8"/>
      <c r="K4" s="8"/>
      <c r="L4" s="9"/>
    </row>
    <row r="6">
      <c r="B6" s="20" t="s">
        <v>92</v>
      </c>
      <c r="C6" s="8"/>
      <c r="D6" s="8"/>
      <c r="E6" s="8"/>
      <c r="F6" s="8"/>
      <c r="G6" s="8"/>
      <c r="H6" s="8"/>
      <c r="I6" s="8"/>
      <c r="J6" s="8"/>
      <c r="K6" s="9"/>
    </row>
    <row r="7">
      <c r="B7" s="21" t="s">
        <v>93</v>
      </c>
      <c r="C7" s="21" t="s">
        <v>94</v>
      </c>
      <c r="D7" s="21" t="s">
        <v>95</v>
      </c>
      <c r="E7" s="21" t="s">
        <v>96</v>
      </c>
      <c r="F7" s="21" t="s">
        <v>97</v>
      </c>
      <c r="G7" s="21" t="s">
        <v>98</v>
      </c>
      <c r="H7" s="21" t="s">
        <v>99</v>
      </c>
      <c r="I7" s="21" t="s">
        <v>100</v>
      </c>
      <c r="J7" s="21" t="s">
        <v>101</v>
      </c>
      <c r="K7" s="21" t="s">
        <v>102</v>
      </c>
      <c r="L7" s="21" t="s">
        <v>32</v>
      </c>
    </row>
    <row r="8" ht="27.75" customHeight="1">
      <c r="B8" s="56">
        <v>1.0</v>
      </c>
      <c r="C8" s="57"/>
      <c r="D8" s="57"/>
      <c r="E8" s="57"/>
      <c r="F8" s="57"/>
      <c r="G8" s="57"/>
      <c r="H8" s="57"/>
      <c r="I8" s="57"/>
      <c r="J8" s="58" t="str">
        <f t="shared" ref="J8:J17" si="1">IF(AND(D8="Y",E8="Y",F8="Y",G8="Y",H8="Y",I8="Y"),"YES","NO")</f>
        <v>NO</v>
      </c>
      <c r="K8" s="59" t="str">
        <f t="shared" ref="K8:K17" si="2">IF(J8="YES","59080/59082","59081/59083")</f>
        <v>59081/59083</v>
      </c>
      <c r="L8" s="60"/>
    </row>
    <row r="9" ht="27.75" customHeight="1">
      <c r="B9" s="61">
        <v>2.0</v>
      </c>
      <c r="C9" s="57"/>
      <c r="D9" s="57"/>
      <c r="E9" s="57"/>
      <c r="F9" s="57"/>
      <c r="G9" s="57"/>
      <c r="H9" s="57"/>
      <c r="I9" s="57"/>
      <c r="J9" s="62" t="str">
        <f t="shared" si="1"/>
        <v>NO</v>
      </c>
      <c r="K9" s="63" t="str">
        <f t="shared" si="2"/>
        <v>59081/59083</v>
      </c>
      <c r="L9" s="60"/>
    </row>
    <row r="10" ht="27.75" customHeight="1">
      <c r="B10" s="56">
        <v>3.0</v>
      </c>
      <c r="C10" s="57"/>
      <c r="D10" s="57"/>
      <c r="E10" s="57"/>
      <c r="F10" s="57"/>
      <c r="G10" s="57"/>
      <c r="H10" s="57"/>
      <c r="I10" s="57"/>
      <c r="J10" s="58" t="str">
        <f t="shared" si="1"/>
        <v>NO</v>
      </c>
      <c r="K10" s="59" t="str">
        <f t="shared" si="2"/>
        <v>59081/59083</v>
      </c>
      <c r="L10" s="60"/>
    </row>
    <row r="11" ht="27.75" customHeight="1">
      <c r="B11" s="61">
        <v>4.0</v>
      </c>
      <c r="C11" s="57"/>
      <c r="D11" s="57"/>
      <c r="E11" s="57"/>
      <c r="F11" s="57"/>
      <c r="G11" s="57"/>
      <c r="H11" s="57"/>
      <c r="I11" s="57"/>
      <c r="J11" s="62" t="str">
        <f t="shared" si="1"/>
        <v>NO</v>
      </c>
      <c r="K11" s="63" t="str">
        <f t="shared" si="2"/>
        <v>59081/59083</v>
      </c>
      <c r="L11" s="60"/>
    </row>
    <row r="12" ht="27.75" customHeight="1">
      <c r="B12" s="56">
        <v>5.0</v>
      </c>
      <c r="C12" s="57"/>
      <c r="D12" s="57"/>
      <c r="E12" s="57"/>
      <c r="F12" s="57"/>
      <c r="G12" s="57"/>
      <c r="H12" s="57"/>
      <c r="I12" s="57"/>
      <c r="J12" s="58" t="str">
        <f t="shared" si="1"/>
        <v>NO</v>
      </c>
      <c r="K12" s="59" t="str">
        <f t="shared" si="2"/>
        <v>59081/59083</v>
      </c>
      <c r="L12" s="60"/>
    </row>
    <row r="13" ht="27.75" customHeight="1">
      <c r="B13" s="61">
        <v>6.0</v>
      </c>
      <c r="C13" s="57"/>
      <c r="D13" s="57"/>
      <c r="E13" s="57"/>
      <c r="F13" s="57"/>
      <c r="G13" s="57"/>
      <c r="H13" s="57"/>
      <c r="I13" s="57"/>
      <c r="J13" s="62" t="str">
        <f t="shared" si="1"/>
        <v>NO</v>
      </c>
      <c r="K13" s="63" t="str">
        <f t="shared" si="2"/>
        <v>59081/59083</v>
      </c>
      <c r="L13" s="60"/>
    </row>
    <row r="14" ht="27.75" customHeight="1">
      <c r="B14" s="56">
        <v>7.0</v>
      </c>
      <c r="C14" s="57"/>
      <c r="D14" s="57"/>
      <c r="E14" s="57"/>
      <c r="F14" s="57"/>
      <c r="G14" s="57"/>
      <c r="H14" s="57"/>
      <c r="I14" s="57"/>
      <c r="J14" s="58" t="str">
        <f t="shared" si="1"/>
        <v>NO</v>
      </c>
      <c r="K14" s="59" t="str">
        <f t="shared" si="2"/>
        <v>59081/59083</v>
      </c>
      <c r="L14" s="60"/>
    </row>
    <row r="15" ht="27.75" customHeight="1">
      <c r="B15" s="61">
        <v>8.0</v>
      </c>
      <c r="C15" s="57"/>
      <c r="D15" s="57"/>
      <c r="E15" s="57"/>
      <c r="F15" s="57"/>
      <c r="G15" s="57"/>
      <c r="H15" s="57"/>
      <c r="I15" s="57"/>
      <c r="J15" s="62" t="str">
        <f t="shared" si="1"/>
        <v>NO</v>
      </c>
      <c r="K15" s="63" t="str">
        <f t="shared" si="2"/>
        <v>59081/59083</v>
      </c>
      <c r="L15" s="60"/>
    </row>
    <row r="16" ht="27.75" customHeight="1">
      <c r="B16" s="56">
        <v>9.0</v>
      </c>
      <c r="C16" s="57"/>
      <c r="D16" s="57"/>
      <c r="E16" s="57"/>
      <c r="F16" s="57"/>
      <c r="G16" s="57"/>
      <c r="H16" s="57"/>
      <c r="I16" s="57"/>
      <c r="J16" s="58" t="str">
        <f t="shared" si="1"/>
        <v>NO</v>
      </c>
      <c r="K16" s="59" t="str">
        <f t="shared" si="2"/>
        <v>59081/59083</v>
      </c>
      <c r="L16" s="60"/>
    </row>
    <row r="17" ht="27.75" customHeight="1">
      <c r="B17" s="61">
        <v>10.0</v>
      </c>
      <c r="C17" s="57"/>
      <c r="D17" s="57"/>
      <c r="E17" s="57"/>
      <c r="F17" s="57"/>
      <c r="G17" s="57"/>
      <c r="H17" s="57"/>
      <c r="I17" s="57"/>
      <c r="J17" s="62" t="str">
        <f t="shared" si="1"/>
        <v>NO</v>
      </c>
      <c r="K17" s="63" t="str">
        <f t="shared" si="2"/>
        <v>59081/59083</v>
      </c>
      <c r="L17" s="60"/>
    </row>
    <row r="18" ht="27.75" customHeight="1">
      <c r="B18" s="20" t="s">
        <v>103</v>
      </c>
      <c r="C18" s="8"/>
      <c r="D18" s="8"/>
      <c r="E18" s="8"/>
      <c r="F18" s="8"/>
      <c r="G18" s="8"/>
      <c r="H18" s="8"/>
      <c r="I18" s="8"/>
      <c r="J18" s="8"/>
      <c r="K18" s="9"/>
    </row>
    <row r="19" ht="27.75" customHeight="1">
      <c r="B19" s="11" t="s">
        <v>104</v>
      </c>
      <c r="C19" s="64">
        <f>COUNTA(C8:C17)</f>
        <v>0</v>
      </c>
    </row>
    <row r="20">
      <c r="B20" s="11" t="s">
        <v>105</v>
      </c>
      <c r="C20" s="64">
        <f>COUNTIF(J8:J17,"YES")</f>
        <v>0</v>
      </c>
    </row>
    <row r="21" ht="15.75" customHeight="1">
      <c r="B21" s="11" t="s">
        <v>106</v>
      </c>
      <c r="C21" s="64">
        <f>COUNTIF(J8:J17,"NO")</f>
        <v>10</v>
      </c>
    </row>
    <row r="22" ht="15.75" customHeight="1">
      <c r="B22" s="11" t="s">
        <v>107</v>
      </c>
      <c r="C22" s="65">
        <f>IF(C19&gt;0,C21/C19,0)</f>
        <v>0</v>
      </c>
    </row>
    <row r="23" ht="15.75" customHeight="1">
      <c r="B23" s="11" t="s">
        <v>108</v>
      </c>
      <c r="C23" s="66">
        <v>49.5</v>
      </c>
    </row>
    <row r="24" ht="15.75" customHeight="1">
      <c r="B24" s="11" t="s">
        <v>109</v>
      </c>
      <c r="C24" s="67">
        <f>C23*C8*12</f>
        <v>0</v>
      </c>
    </row>
    <row r="25" ht="15.75" customHeight="1"/>
    <row r="26" ht="15.0" customHeight="1">
      <c r="B26" s="29" t="s">
        <v>110</v>
      </c>
      <c r="C26" s="8"/>
      <c r="D26" s="8"/>
      <c r="E26" s="8"/>
      <c r="F26" s="8"/>
      <c r="G26" s="8"/>
      <c r="H26" s="8"/>
      <c r="I26" s="8"/>
      <c r="J26" s="8"/>
      <c r="K26" s="9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2:L3"/>
    <mergeCell ref="B4:L4"/>
    <mergeCell ref="B6:K6"/>
    <mergeCell ref="B18:K18"/>
    <mergeCell ref="B26:K26"/>
  </mergeCells>
  <dataValidations>
    <dataValidation type="list" allowBlank="1" sqref="D8:I17">
      <formula1>"Y,N"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8A3"/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28.0"/>
    <col customWidth="1" min="3" max="6" width="18.0"/>
    <col customWidth="1" min="7" max="7" width="22.0"/>
    <col customWidth="1" min="8" max="26" width="8.71"/>
  </cols>
  <sheetData>
    <row r="2" ht="34.5" customHeight="1">
      <c r="B2" s="55" t="s">
        <v>111</v>
      </c>
      <c r="C2" s="2"/>
      <c r="D2" s="2"/>
      <c r="E2" s="2"/>
      <c r="F2" s="2"/>
      <c r="G2" s="3"/>
    </row>
    <row r="3">
      <c r="B3" s="4"/>
      <c r="C3" s="5"/>
      <c r="D3" s="5"/>
      <c r="E3" s="5"/>
      <c r="F3" s="5"/>
      <c r="G3" s="6"/>
    </row>
    <row r="4">
      <c r="B4" s="19" t="s">
        <v>112</v>
      </c>
      <c r="C4" s="8"/>
      <c r="D4" s="8"/>
      <c r="E4" s="8"/>
      <c r="F4" s="8"/>
      <c r="G4" s="9"/>
    </row>
    <row r="6">
      <c r="B6" s="20" t="s">
        <v>113</v>
      </c>
      <c r="C6" s="8"/>
      <c r="D6" s="8"/>
      <c r="E6" s="8"/>
      <c r="F6" s="8"/>
      <c r="G6" s="9"/>
    </row>
    <row r="7" ht="15.0" customHeight="1">
      <c r="B7" s="21" t="s">
        <v>114</v>
      </c>
      <c r="C7" s="21" t="s">
        <v>70</v>
      </c>
      <c r="D7" s="21" t="s">
        <v>115</v>
      </c>
      <c r="E7" s="22" t="s">
        <v>116</v>
      </c>
      <c r="F7" s="23"/>
      <c r="G7" s="24"/>
    </row>
    <row r="8" ht="21.75" customHeight="1">
      <c r="B8" s="61" t="s">
        <v>117</v>
      </c>
      <c r="C8" s="12" t="s">
        <v>118</v>
      </c>
      <c r="D8" s="12" t="s">
        <v>119</v>
      </c>
      <c r="E8" s="68"/>
      <c r="F8" s="23"/>
      <c r="G8" s="24"/>
    </row>
    <row r="9" ht="21.75" customHeight="1">
      <c r="B9" s="56" t="s">
        <v>120</v>
      </c>
      <c r="C9" s="14" t="s">
        <v>121</v>
      </c>
      <c r="D9" s="14" t="s">
        <v>122</v>
      </c>
      <c r="E9" s="68"/>
      <c r="F9" s="23"/>
      <c r="G9" s="24"/>
    </row>
    <row r="10" ht="21.75" customHeight="1">
      <c r="B10" s="61" t="s">
        <v>123</v>
      </c>
      <c r="C10" s="12" t="s">
        <v>124</v>
      </c>
      <c r="D10" s="12" t="s">
        <v>125</v>
      </c>
      <c r="E10" s="68"/>
      <c r="F10" s="23"/>
      <c r="G10" s="24"/>
    </row>
    <row r="11" ht="21.75" customHeight="1">
      <c r="B11" s="56" t="s">
        <v>126</v>
      </c>
      <c r="C11" s="14" t="s">
        <v>127</v>
      </c>
      <c r="D11" s="14" t="s">
        <v>128</v>
      </c>
      <c r="E11" s="68"/>
      <c r="F11" s="23"/>
      <c r="G11" s="24"/>
    </row>
    <row r="12" ht="21.75" customHeight="1">
      <c r="B12" s="61" t="s">
        <v>129</v>
      </c>
      <c r="C12" s="12" t="s">
        <v>130</v>
      </c>
      <c r="D12" s="12" t="s">
        <v>131</v>
      </c>
      <c r="E12" s="68"/>
      <c r="F12" s="23"/>
      <c r="G12" s="24"/>
    </row>
    <row r="15">
      <c r="B15" s="20" t="s">
        <v>132</v>
      </c>
      <c r="C15" s="8"/>
      <c r="D15" s="8"/>
      <c r="E15" s="8"/>
      <c r="F15" s="8"/>
      <c r="G15" s="9"/>
    </row>
    <row r="16">
      <c r="B16" s="21" t="s">
        <v>133</v>
      </c>
      <c r="C16" s="21" t="s">
        <v>134</v>
      </c>
      <c r="D16" s="21" t="s">
        <v>135</v>
      </c>
      <c r="E16" s="21" t="s">
        <v>136</v>
      </c>
      <c r="F16" s="21" t="s">
        <v>137</v>
      </c>
      <c r="G16" s="21" t="s">
        <v>138</v>
      </c>
      <c r="H16" s="21" t="s">
        <v>139</v>
      </c>
    </row>
    <row r="17" ht="24.0" customHeight="1">
      <c r="B17" s="69"/>
      <c r="C17" s="70" t="s">
        <v>140</v>
      </c>
      <c r="D17" s="70" t="s">
        <v>140</v>
      </c>
      <c r="E17" s="70" t="s">
        <v>140</v>
      </c>
      <c r="F17" s="70" t="s">
        <v>140</v>
      </c>
      <c r="G17" s="70" t="s">
        <v>140</v>
      </c>
      <c r="H17" s="71" t="str">
        <f t="shared" ref="H17:H24" si="1">IF(AND(C17="✓ Done",D17="✓ Done",E17="✓ Done",F17="✓ Done",G17="✓ Done"),"✓ READY","Pending")</f>
        <v>Pending</v>
      </c>
    </row>
    <row r="18" ht="24.0" customHeight="1">
      <c r="B18" s="69"/>
      <c r="C18" s="70" t="s">
        <v>140</v>
      </c>
      <c r="D18" s="70" t="s">
        <v>140</v>
      </c>
      <c r="E18" s="70" t="s">
        <v>140</v>
      </c>
      <c r="F18" s="70" t="s">
        <v>140</v>
      </c>
      <c r="G18" s="70" t="s">
        <v>140</v>
      </c>
      <c r="H18" s="72" t="str">
        <f t="shared" si="1"/>
        <v>Pending</v>
      </c>
    </row>
    <row r="19" ht="24.0" customHeight="1">
      <c r="B19" s="69"/>
      <c r="C19" s="70" t="s">
        <v>140</v>
      </c>
      <c r="D19" s="70" t="s">
        <v>140</v>
      </c>
      <c r="E19" s="70" t="s">
        <v>140</v>
      </c>
      <c r="F19" s="70" t="s">
        <v>140</v>
      </c>
      <c r="G19" s="70" t="s">
        <v>140</v>
      </c>
      <c r="H19" s="71" t="str">
        <f t="shared" si="1"/>
        <v>Pending</v>
      </c>
    </row>
    <row r="20" ht="24.0" customHeight="1">
      <c r="B20" s="69"/>
      <c r="C20" s="70" t="s">
        <v>140</v>
      </c>
      <c r="D20" s="70" t="s">
        <v>140</v>
      </c>
      <c r="E20" s="70" t="s">
        <v>140</v>
      </c>
      <c r="F20" s="70" t="s">
        <v>140</v>
      </c>
      <c r="G20" s="70" t="s">
        <v>140</v>
      </c>
      <c r="H20" s="72" t="str">
        <f t="shared" si="1"/>
        <v>Pending</v>
      </c>
    </row>
    <row r="21" ht="24.0" customHeight="1">
      <c r="B21" s="69"/>
      <c r="C21" s="70" t="s">
        <v>140</v>
      </c>
      <c r="D21" s="70" t="s">
        <v>140</v>
      </c>
      <c r="E21" s="70" t="s">
        <v>140</v>
      </c>
      <c r="F21" s="70" t="s">
        <v>140</v>
      </c>
      <c r="G21" s="70" t="s">
        <v>140</v>
      </c>
      <c r="H21" s="71" t="str">
        <f t="shared" si="1"/>
        <v>Pending</v>
      </c>
    </row>
    <row r="22" ht="24.0" customHeight="1">
      <c r="B22" s="69"/>
      <c r="C22" s="70" t="s">
        <v>140</v>
      </c>
      <c r="D22" s="70" t="s">
        <v>140</v>
      </c>
      <c r="E22" s="70" t="s">
        <v>140</v>
      </c>
      <c r="F22" s="70" t="s">
        <v>140</v>
      </c>
      <c r="G22" s="70" t="s">
        <v>140</v>
      </c>
      <c r="H22" s="72" t="str">
        <f t="shared" si="1"/>
        <v>Pending</v>
      </c>
    </row>
    <row r="23" ht="24.0" customHeight="1">
      <c r="B23" s="69"/>
      <c r="C23" s="70" t="s">
        <v>140</v>
      </c>
      <c r="D23" s="70" t="s">
        <v>140</v>
      </c>
      <c r="E23" s="70" t="s">
        <v>140</v>
      </c>
      <c r="F23" s="70" t="s">
        <v>140</v>
      </c>
      <c r="G23" s="70" t="s">
        <v>140</v>
      </c>
      <c r="H23" s="71" t="str">
        <f t="shared" si="1"/>
        <v>Pending</v>
      </c>
    </row>
    <row r="24" ht="24.0" customHeight="1">
      <c r="B24" s="69"/>
      <c r="C24" s="70" t="s">
        <v>140</v>
      </c>
      <c r="D24" s="70" t="s">
        <v>140</v>
      </c>
      <c r="E24" s="70" t="s">
        <v>140</v>
      </c>
      <c r="F24" s="70" t="s">
        <v>140</v>
      </c>
      <c r="G24" s="70" t="s">
        <v>140</v>
      </c>
      <c r="H24" s="72" t="str">
        <f t="shared" si="1"/>
        <v>Pending</v>
      </c>
    </row>
    <row r="25" ht="15.75" customHeight="1"/>
    <row r="26" ht="15.0" customHeight="1">
      <c r="B26" s="29" t="s">
        <v>141</v>
      </c>
      <c r="C26" s="8"/>
      <c r="D26" s="8"/>
      <c r="E26" s="8"/>
      <c r="F26" s="8"/>
      <c r="G26" s="9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E11:G11"/>
    <mergeCell ref="E12:G12"/>
    <mergeCell ref="B15:G15"/>
    <mergeCell ref="B26:G26"/>
    <mergeCell ref="B2:G3"/>
    <mergeCell ref="B4:G4"/>
    <mergeCell ref="B6:G6"/>
    <mergeCell ref="E7:G7"/>
    <mergeCell ref="E8:G8"/>
    <mergeCell ref="E9:G9"/>
    <mergeCell ref="E10:G10"/>
  </mergeCells>
  <dataValidations>
    <dataValidation type="list" allowBlank="1" sqref="C17:G24">
      <formula1>"✓ Done,In Progress,Not Started"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A3A5C"/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22.0"/>
    <col customWidth="1" min="3" max="4" width="14.0"/>
    <col customWidth="1" min="5" max="8" width="16.0"/>
    <col customWidth="1" min="9" max="9" width="20.0"/>
    <col customWidth="1" min="10" max="26" width="8.71"/>
  </cols>
  <sheetData>
    <row r="2" ht="34.5" customHeight="1">
      <c r="B2" s="55" t="s">
        <v>142</v>
      </c>
      <c r="C2" s="2"/>
      <c r="D2" s="2"/>
      <c r="E2" s="2"/>
      <c r="F2" s="2"/>
      <c r="G2" s="2"/>
      <c r="H2" s="2"/>
      <c r="I2" s="3"/>
    </row>
    <row r="3">
      <c r="B3" s="4"/>
      <c r="C3" s="5"/>
      <c r="D3" s="5"/>
      <c r="E3" s="5"/>
      <c r="F3" s="5"/>
      <c r="G3" s="5"/>
      <c r="H3" s="5"/>
      <c r="I3" s="6"/>
    </row>
    <row r="4">
      <c r="B4" s="19" t="s">
        <v>143</v>
      </c>
      <c r="C4" s="8"/>
      <c r="D4" s="8"/>
      <c r="E4" s="8"/>
      <c r="F4" s="8"/>
      <c r="G4" s="8"/>
      <c r="H4" s="8"/>
      <c r="I4" s="9"/>
    </row>
    <row r="6">
      <c r="B6" s="20" t="s">
        <v>144</v>
      </c>
      <c r="C6" s="8"/>
      <c r="D6" s="8"/>
      <c r="E6" s="8"/>
      <c r="F6" s="8"/>
      <c r="G6" s="8"/>
      <c r="H6" s="8"/>
      <c r="I6" s="9"/>
    </row>
    <row r="7">
      <c r="B7" s="21" t="s">
        <v>145</v>
      </c>
      <c r="C7" s="21" t="s">
        <v>146</v>
      </c>
      <c r="D7" s="21" t="s">
        <v>147</v>
      </c>
      <c r="E7" s="21" t="s">
        <v>148</v>
      </c>
      <c r="F7" s="21" t="s">
        <v>149</v>
      </c>
      <c r="G7" s="21" t="s">
        <v>150</v>
      </c>
      <c r="H7" s="21" t="s">
        <v>151</v>
      </c>
      <c r="I7" s="21" t="s">
        <v>152</v>
      </c>
    </row>
    <row r="8" ht="27.75" customHeight="1">
      <c r="B8" s="60"/>
      <c r="C8" s="40"/>
      <c r="D8" s="73"/>
      <c r="E8" s="74"/>
      <c r="F8" s="74"/>
      <c r="G8" s="74"/>
      <c r="H8" s="73"/>
      <c r="I8" s="74"/>
    </row>
    <row r="9" ht="27.75" customHeight="1">
      <c r="B9" s="60"/>
      <c r="C9" s="40"/>
      <c r="D9" s="73"/>
      <c r="E9" s="74"/>
      <c r="F9" s="74"/>
      <c r="G9" s="74"/>
      <c r="H9" s="73"/>
      <c r="I9" s="74"/>
    </row>
    <row r="10" ht="27.75" customHeight="1">
      <c r="B10" s="60"/>
      <c r="C10" s="40"/>
      <c r="D10" s="73"/>
      <c r="E10" s="74"/>
      <c r="F10" s="74"/>
      <c r="G10" s="74"/>
      <c r="H10" s="73"/>
      <c r="I10" s="74"/>
    </row>
    <row r="11" ht="27.75" customHeight="1">
      <c r="B11" s="60"/>
      <c r="C11" s="40"/>
      <c r="D11" s="73"/>
      <c r="E11" s="74"/>
      <c r="F11" s="74"/>
      <c r="G11" s="74"/>
      <c r="H11" s="73"/>
      <c r="I11" s="74"/>
    </row>
    <row r="12" ht="27.75" customHeight="1">
      <c r="B12" s="60"/>
      <c r="C12" s="40"/>
      <c r="D12" s="73"/>
      <c r="E12" s="74"/>
      <c r="F12" s="74"/>
      <c r="G12" s="74"/>
      <c r="H12" s="73"/>
      <c r="I12" s="74"/>
    </row>
    <row r="13" ht="27.75" customHeight="1">
      <c r="B13" s="60"/>
      <c r="C13" s="40"/>
      <c r="D13" s="73"/>
      <c r="E13" s="74"/>
      <c r="F13" s="74"/>
      <c r="G13" s="74"/>
      <c r="H13" s="73"/>
      <c r="I13" s="74"/>
    </row>
    <row r="14" ht="27.75" customHeight="1">
      <c r="B14" s="60"/>
      <c r="C14" s="40"/>
      <c r="D14" s="73"/>
      <c r="E14" s="74"/>
      <c r="F14" s="74"/>
      <c r="G14" s="74"/>
      <c r="H14" s="73"/>
      <c r="I14" s="74"/>
    </row>
    <row r="16" ht="15.0" customHeight="1">
      <c r="B16" s="29" t="s">
        <v>153</v>
      </c>
      <c r="C16" s="8"/>
      <c r="D16" s="8"/>
      <c r="E16" s="8"/>
      <c r="F16" s="8"/>
      <c r="G16" s="8"/>
      <c r="H16" s="8"/>
      <c r="I16" s="9"/>
    </row>
    <row r="18">
      <c r="B18" s="20" t="s">
        <v>154</v>
      </c>
      <c r="C18" s="8"/>
      <c r="D18" s="8"/>
      <c r="E18" s="8"/>
      <c r="F18" s="8"/>
      <c r="G18" s="8"/>
      <c r="H18" s="8"/>
      <c r="I18" s="9"/>
    </row>
    <row r="19" ht="30.0" customHeight="1">
      <c r="B19" s="75" t="s">
        <v>155</v>
      </c>
      <c r="C19" s="76" t="s">
        <v>156</v>
      </c>
      <c r="D19" s="23"/>
      <c r="E19" s="23"/>
      <c r="F19" s="23"/>
      <c r="G19" s="23"/>
      <c r="H19" s="23"/>
      <c r="I19" s="24"/>
    </row>
    <row r="20" ht="30.0" customHeight="1">
      <c r="B20" s="75" t="s">
        <v>157</v>
      </c>
      <c r="C20" s="76" t="s">
        <v>158</v>
      </c>
      <c r="D20" s="23"/>
      <c r="E20" s="23"/>
      <c r="F20" s="23"/>
      <c r="G20" s="23"/>
      <c r="H20" s="23"/>
      <c r="I20" s="24"/>
    </row>
    <row r="21" ht="30.0" customHeight="1">
      <c r="B21" s="75" t="s">
        <v>159</v>
      </c>
      <c r="C21" s="76" t="s">
        <v>160</v>
      </c>
      <c r="D21" s="23"/>
      <c r="E21" s="23"/>
      <c r="F21" s="23"/>
      <c r="G21" s="23"/>
      <c r="H21" s="23"/>
      <c r="I21" s="24"/>
    </row>
    <row r="22" ht="30.0" customHeight="1">
      <c r="B22" s="75" t="s">
        <v>161</v>
      </c>
      <c r="C22" s="76" t="s">
        <v>162</v>
      </c>
      <c r="D22" s="23"/>
      <c r="E22" s="23"/>
      <c r="F22" s="23"/>
      <c r="G22" s="23"/>
      <c r="H22" s="23"/>
      <c r="I22" s="24"/>
    </row>
    <row r="23" ht="30.0" customHeight="1">
      <c r="B23" s="75" t="s">
        <v>163</v>
      </c>
      <c r="C23" s="76" t="s">
        <v>164</v>
      </c>
      <c r="D23" s="23"/>
      <c r="E23" s="23"/>
      <c r="F23" s="23"/>
      <c r="G23" s="23"/>
      <c r="H23" s="23"/>
      <c r="I23" s="24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C21:I21"/>
    <mergeCell ref="C22:I22"/>
    <mergeCell ref="C23:I23"/>
    <mergeCell ref="B2:I3"/>
    <mergeCell ref="B4:I4"/>
    <mergeCell ref="B6:I6"/>
    <mergeCell ref="B16:I16"/>
    <mergeCell ref="B18:I18"/>
    <mergeCell ref="C19:I19"/>
    <mergeCell ref="C20:I20"/>
  </mergeCells>
  <dataValidations>
    <dataValidation type="list" allowBlank="1" sqref="G8:G14">
      <formula1>"Not Started,Notice Sent,In Negotiation,Agreement Reached,Stalled"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42848"/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8.0"/>
    <col customWidth="1" min="3" max="3" width="40.0"/>
    <col customWidth="1" min="4" max="4" width="25.57"/>
    <col customWidth="1" min="5" max="5" width="16.0"/>
    <col customWidth="1" min="6" max="6" width="20.0"/>
    <col customWidth="1" min="7" max="26" width="8.71"/>
  </cols>
  <sheetData>
    <row r="2" ht="34.5" customHeight="1">
      <c r="B2" s="18" t="s">
        <v>165</v>
      </c>
      <c r="C2" s="2"/>
      <c r="D2" s="2"/>
      <c r="E2" s="2"/>
      <c r="F2" s="3"/>
    </row>
    <row r="3">
      <c r="B3" s="4"/>
      <c r="C3" s="5"/>
      <c r="D3" s="5"/>
      <c r="E3" s="5"/>
      <c r="F3" s="6"/>
    </row>
    <row r="4">
      <c r="B4" s="19" t="s">
        <v>166</v>
      </c>
      <c r="C4" s="8"/>
      <c r="D4" s="8"/>
      <c r="E4" s="8"/>
      <c r="F4" s="9"/>
    </row>
    <row r="6">
      <c r="B6" s="20" t="s">
        <v>167</v>
      </c>
      <c r="C6" s="8"/>
      <c r="D6" s="8"/>
      <c r="E6" s="8"/>
      <c r="F6" s="9"/>
    </row>
    <row r="7">
      <c r="B7" s="21" t="s">
        <v>168</v>
      </c>
      <c r="C7" s="21" t="s">
        <v>169</v>
      </c>
      <c r="D7" s="21" t="s">
        <v>170</v>
      </c>
      <c r="E7" s="21" t="s">
        <v>116</v>
      </c>
      <c r="F7" s="21" t="s">
        <v>171</v>
      </c>
    </row>
    <row r="8" ht="25.5" customHeight="1">
      <c r="B8" s="56">
        <v>1.0</v>
      </c>
      <c r="C8" s="77" t="s">
        <v>172</v>
      </c>
      <c r="D8" s="78" t="s">
        <v>173</v>
      </c>
      <c r="E8" s="79" t="s">
        <v>174</v>
      </c>
      <c r="F8" s="57" t="s">
        <v>140</v>
      </c>
    </row>
    <row r="9" ht="25.5" customHeight="1">
      <c r="B9" s="61">
        <v>2.0</v>
      </c>
      <c r="C9" s="80" t="s">
        <v>175</v>
      </c>
      <c r="D9" s="81" t="s">
        <v>176</v>
      </c>
      <c r="E9" s="82" t="s">
        <v>174</v>
      </c>
      <c r="F9" s="57" t="s">
        <v>140</v>
      </c>
    </row>
    <row r="10" ht="25.5" customHeight="1">
      <c r="B10" s="56">
        <v>3.0</v>
      </c>
      <c r="C10" s="77" t="s">
        <v>177</v>
      </c>
      <c r="D10" s="81" t="s">
        <v>176</v>
      </c>
      <c r="E10" s="79" t="s">
        <v>178</v>
      </c>
      <c r="F10" s="57" t="s">
        <v>140</v>
      </c>
    </row>
    <row r="11" ht="25.5" customHeight="1">
      <c r="B11" s="61">
        <v>4.0</v>
      </c>
      <c r="C11" s="80" t="s">
        <v>179</v>
      </c>
      <c r="D11" s="81" t="s">
        <v>180</v>
      </c>
      <c r="E11" s="82" t="s">
        <v>178</v>
      </c>
      <c r="F11" s="57" t="s">
        <v>140</v>
      </c>
    </row>
    <row r="12" ht="25.5" customHeight="1">
      <c r="B12" s="56">
        <v>5.0</v>
      </c>
      <c r="C12" s="77" t="s">
        <v>181</v>
      </c>
      <c r="D12" s="81" t="s">
        <v>176</v>
      </c>
      <c r="E12" s="79" t="s">
        <v>182</v>
      </c>
      <c r="F12" s="57" t="s">
        <v>140</v>
      </c>
    </row>
    <row r="14">
      <c r="B14" s="20" t="s">
        <v>183</v>
      </c>
      <c r="C14" s="8"/>
      <c r="D14" s="8"/>
      <c r="E14" s="8"/>
      <c r="F14" s="9"/>
    </row>
    <row r="15">
      <c r="B15" s="21" t="s">
        <v>168</v>
      </c>
      <c r="C15" s="21" t="s">
        <v>169</v>
      </c>
      <c r="D15" s="21" t="s">
        <v>170</v>
      </c>
      <c r="E15" s="21" t="s">
        <v>116</v>
      </c>
      <c r="F15" s="21" t="s">
        <v>171</v>
      </c>
    </row>
    <row r="16" ht="25.5" customHeight="1">
      <c r="B16" s="56">
        <v>1.0</v>
      </c>
      <c r="C16" s="77" t="s">
        <v>184</v>
      </c>
      <c r="D16" s="81" t="s">
        <v>176</v>
      </c>
      <c r="E16" s="79" t="s">
        <v>185</v>
      </c>
      <c r="F16" s="57" t="s">
        <v>140</v>
      </c>
    </row>
    <row r="17" ht="25.5" customHeight="1">
      <c r="B17" s="61">
        <v>2.0</v>
      </c>
      <c r="C17" s="80" t="s">
        <v>186</v>
      </c>
      <c r="D17" s="81" t="s">
        <v>176</v>
      </c>
      <c r="E17" s="82" t="s">
        <v>178</v>
      </c>
      <c r="F17" s="57" t="s">
        <v>140</v>
      </c>
    </row>
    <row r="18" ht="25.5" customHeight="1">
      <c r="B18" s="56">
        <v>3.0</v>
      </c>
      <c r="C18" s="77" t="s">
        <v>187</v>
      </c>
      <c r="D18" s="78" t="s">
        <v>188</v>
      </c>
      <c r="E18" s="79" t="s">
        <v>189</v>
      </c>
      <c r="F18" s="57" t="s">
        <v>140</v>
      </c>
    </row>
    <row r="19" ht="25.5" customHeight="1">
      <c r="B19" s="61">
        <v>4.0</v>
      </c>
      <c r="C19" s="80" t="s">
        <v>190</v>
      </c>
      <c r="D19" s="81" t="s">
        <v>188</v>
      </c>
      <c r="E19" s="82" t="s">
        <v>189</v>
      </c>
      <c r="F19" s="57" t="s">
        <v>140</v>
      </c>
    </row>
    <row r="20" ht="25.5" customHeight="1">
      <c r="B20" s="56">
        <v>5.0</v>
      </c>
      <c r="C20" s="77" t="s">
        <v>191</v>
      </c>
      <c r="D20" s="78" t="s">
        <v>188</v>
      </c>
      <c r="E20" s="79" t="s">
        <v>192</v>
      </c>
      <c r="F20" s="57" t="s">
        <v>140</v>
      </c>
    </row>
    <row r="21" ht="15.75" customHeight="1"/>
    <row r="22" ht="15.75" customHeight="1">
      <c r="B22" s="20" t="s">
        <v>193</v>
      </c>
      <c r="C22" s="8"/>
      <c r="D22" s="8"/>
      <c r="E22" s="8"/>
      <c r="F22" s="9"/>
    </row>
    <row r="23" ht="15.75" customHeight="1">
      <c r="B23" s="21" t="s">
        <v>168</v>
      </c>
      <c r="C23" s="21" t="s">
        <v>169</v>
      </c>
      <c r="D23" s="21" t="s">
        <v>170</v>
      </c>
      <c r="E23" s="21" t="s">
        <v>116</v>
      </c>
      <c r="F23" s="21" t="s">
        <v>171</v>
      </c>
    </row>
    <row r="24" ht="25.5" customHeight="1">
      <c r="B24" s="56">
        <v>1.0</v>
      </c>
      <c r="C24" s="77" t="s">
        <v>194</v>
      </c>
      <c r="D24" s="78" t="s">
        <v>195</v>
      </c>
      <c r="E24" s="79" t="s">
        <v>196</v>
      </c>
      <c r="F24" s="57" t="s">
        <v>140</v>
      </c>
    </row>
    <row r="25" ht="25.5" customHeight="1">
      <c r="B25" s="61">
        <v>2.0</v>
      </c>
      <c r="C25" s="80" t="s">
        <v>197</v>
      </c>
      <c r="D25" s="81" t="s">
        <v>195</v>
      </c>
      <c r="E25" s="82" t="s">
        <v>198</v>
      </c>
      <c r="F25" s="57" t="s">
        <v>140</v>
      </c>
    </row>
    <row r="26" ht="25.5" customHeight="1">
      <c r="B26" s="56">
        <v>3.0</v>
      </c>
      <c r="C26" s="77" t="s">
        <v>199</v>
      </c>
      <c r="D26" s="78" t="s">
        <v>195</v>
      </c>
      <c r="E26" s="79" t="s">
        <v>200</v>
      </c>
      <c r="F26" s="57" t="s">
        <v>140</v>
      </c>
    </row>
    <row r="27" ht="25.5" customHeight="1">
      <c r="B27" s="61">
        <v>4.0</v>
      </c>
      <c r="C27" s="80" t="s">
        <v>201</v>
      </c>
      <c r="D27" s="81" t="s">
        <v>195</v>
      </c>
      <c r="E27" s="82" t="s">
        <v>202</v>
      </c>
      <c r="F27" s="57" t="s">
        <v>140</v>
      </c>
    </row>
    <row r="28" ht="25.5" customHeight="1">
      <c r="B28" s="56">
        <v>5.0</v>
      </c>
      <c r="C28" s="77" t="s">
        <v>203</v>
      </c>
      <c r="D28" s="78" t="s">
        <v>204</v>
      </c>
      <c r="E28" s="79" t="s">
        <v>182</v>
      </c>
      <c r="F28" s="57" t="s">
        <v>140</v>
      </c>
    </row>
    <row r="29" ht="15.75" customHeight="1"/>
    <row r="30" ht="15.75" customHeight="1">
      <c r="B30" s="20" t="s">
        <v>205</v>
      </c>
      <c r="C30" s="8"/>
      <c r="D30" s="8"/>
      <c r="E30" s="8"/>
      <c r="F30" s="9"/>
    </row>
    <row r="31" ht="15.75" customHeight="1">
      <c r="B31" s="21" t="s">
        <v>168</v>
      </c>
      <c r="C31" s="21" t="s">
        <v>169</v>
      </c>
      <c r="D31" s="21" t="s">
        <v>170</v>
      </c>
      <c r="E31" s="21" t="s">
        <v>116</v>
      </c>
      <c r="F31" s="21" t="s">
        <v>171</v>
      </c>
    </row>
    <row r="32" ht="25.5" customHeight="1">
      <c r="B32" s="56">
        <v>1.0</v>
      </c>
      <c r="C32" s="77" t="s">
        <v>206</v>
      </c>
      <c r="D32" s="78" t="s">
        <v>180</v>
      </c>
      <c r="E32" s="79" t="s">
        <v>185</v>
      </c>
      <c r="F32" s="57" t="s">
        <v>140</v>
      </c>
    </row>
    <row r="33" ht="25.5" customHeight="1">
      <c r="B33" s="61">
        <v>2.0</v>
      </c>
      <c r="C33" s="80" t="s">
        <v>207</v>
      </c>
      <c r="D33" s="81" t="s">
        <v>180</v>
      </c>
      <c r="E33" s="82" t="s">
        <v>192</v>
      </c>
      <c r="F33" s="57" t="s">
        <v>140</v>
      </c>
    </row>
    <row r="34" ht="25.5" customHeight="1">
      <c r="B34" s="56">
        <v>3.0</v>
      </c>
      <c r="C34" s="77" t="s">
        <v>208</v>
      </c>
      <c r="D34" s="78" t="s">
        <v>180</v>
      </c>
      <c r="E34" s="79" t="s">
        <v>202</v>
      </c>
      <c r="F34" s="57" t="s">
        <v>140</v>
      </c>
    </row>
    <row r="35" ht="25.5" customHeight="1">
      <c r="B35" s="61">
        <v>4.0</v>
      </c>
      <c r="C35" s="80" t="s">
        <v>209</v>
      </c>
      <c r="D35" s="81" t="s">
        <v>180</v>
      </c>
      <c r="E35" s="82" t="s">
        <v>210</v>
      </c>
      <c r="F35" s="57" t="s">
        <v>140</v>
      </c>
    </row>
    <row r="36" ht="25.5" customHeight="1">
      <c r="B36" s="56">
        <v>5.0</v>
      </c>
      <c r="C36" s="77" t="s">
        <v>211</v>
      </c>
      <c r="D36" s="78" t="s">
        <v>212</v>
      </c>
      <c r="E36" s="79" t="s">
        <v>213</v>
      </c>
      <c r="F36" s="57" t="s">
        <v>140</v>
      </c>
    </row>
    <row r="37" ht="15.75" customHeight="1"/>
    <row r="38" ht="15.75" customHeight="1">
      <c r="B38" s="20" t="s">
        <v>214</v>
      </c>
      <c r="C38" s="8"/>
      <c r="D38" s="8"/>
      <c r="E38" s="8"/>
      <c r="F38" s="9"/>
    </row>
    <row r="39" ht="15.75" customHeight="1">
      <c r="B39" s="21" t="s">
        <v>168</v>
      </c>
      <c r="C39" s="21" t="s">
        <v>169</v>
      </c>
      <c r="D39" s="21" t="s">
        <v>170</v>
      </c>
      <c r="E39" s="21" t="s">
        <v>116</v>
      </c>
      <c r="F39" s="21" t="s">
        <v>171</v>
      </c>
    </row>
    <row r="40" ht="25.5" customHeight="1">
      <c r="B40" s="56">
        <v>1.0</v>
      </c>
      <c r="C40" s="77" t="s">
        <v>215</v>
      </c>
      <c r="D40" s="81" t="s">
        <v>176</v>
      </c>
      <c r="E40" s="79" t="s">
        <v>216</v>
      </c>
      <c r="F40" s="57" t="s">
        <v>140</v>
      </c>
    </row>
    <row r="41" ht="25.5" customHeight="1">
      <c r="B41" s="61">
        <v>2.0</v>
      </c>
      <c r="C41" s="80" t="s">
        <v>217</v>
      </c>
      <c r="D41" s="81" t="s">
        <v>176</v>
      </c>
      <c r="E41" s="82" t="s">
        <v>216</v>
      </c>
      <c r="F41" s="57" t="s">
        <v>140</v>
      </c>
    </row>
    <row r="42" ht="25.5" customHeight="1">
      <c r="B42" s="56">
        <v>3.0</v>
      </c>
      <c r="C42" s="77" t="s">
        <v>218</v>
      </c>
      <c r="D42" s="81" t="s">
        <v>176</v>
      </c>
      <c r="E42" s="79" t="s">
        <v>182</v>
      </c>
      <c r="F42" s="57" t="s">
        <v>140</v>
      </c>
    </row>
    <row r="43" ht="25.5" customHeight="1">
      <c r="B43" s="61">
        <v>4.0</v>
      </c>
      <c r="C43" s="80" t="s">
        <v>219</v>
      </c>
      <c r="D43" s="81" t="s">
        <v>176</v>
      </c>
      <c r="E43" s="82" t="s">
        <v>210</v>
      </c>
      <c r="F43" s="57" t="s">
        <v>140</v>
      </c>
    </row>
    <row r="44" ht="25.5" customHeight="1">
      <c r="B44" s="56">
        <v>5.0</v>
      </c>
      <c r="C44" s="77" t="s">
        <v>220</v>
      </c>
      <c r="D44" s="81" t="s">
        <v>176</v>
      </c>
      <c r="E44" s="79" t="s">
        <v>213</v>
      </c>
      <c r="F44" s="57" t="s">
        <v>140</v>
      </c>
    </row>
    <row r="45" ht="15.75" customHeight="1"/>
    <row r="46" ht="15.75" customHeight="1">
      <c r="B46" s="20" t="s">
        <v>221</v>
      </c>
      <c r="C46" s="8"/>
      <c r="D46" s="8"/>
      <c r="E46" s="8"/>
      <c r="F46" s="9"/>
    </row>
    <row r="47" ht="24.0" customHeight="1">
      <c r="B47" s="83" t="s">
        <v>222</v>
      </c>
      <c r="C47" s="83" t="s">
        <v>223</v>
      </c>
      <c r="D47" s="83" t="s">
        <v>224</v>
      </c>
      <c r="E47" s="83" t="s">
        <v>140</v>
      </c>
      <c r="F47" s="83" t="s">
        <v>225</v>
      </c>
    </row>
    <row r="48" ht="27.75" customHeight="1">
      <c r="B48" s="84">
        <v>25.0</v>
      </c>
      <c r="C48" s="85">
        <f>COUNTIF(F7:F46,"✓ Complete")</f>
        <v>0</v>
      </c>
      <c r="D48" s="86">
        <f>COUNTIF(F7:F46,"In Progress")</f>
        <v>0</v>
      </c>
      <c r="E48" s="87">
        <f>COUNTIF(F7:F46,"Not Started")</f>
        <v>25</v>
      </c>
      <c r="F48" s="88">
        <f>IF(B48&gt;0,C48/B48,0)</f>
        <v>0</v>
      </c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B2:F3"/>
    <mergeCell ref="B4:F4"/>
    <mergeCell ref="B6:F6"/>
    <mergeCell ref="B14:F14"/>
    <mergeCell ref="B22:F22"/>
    <mergeCell ref="B30:F30"/>
    <mergeCell ref="B38:F38"/>
    <mergeCell ref="B46:F46"/>
  </mergeCells>
  <dataValidations>
    <dataValidation type="list" allowBlank="1" sqref="F8:F12 F16:F20 F24:F28 F32:F36 F40:F44">
      <formula1>"✓ Complete,In Progress,Not Started,N/A"</formula1>
    </dataValidation>
  </dataValidations>
  <printOptions/>
  <pageMargins bottom="1.0" footer="0.0" header="0.0" left="0.75" right="0.75" top="1.0"/>
  <pageSetup paperSize="9" orientation="portrait"/>
  <drawing r:id="rId1"/>
</worksheet>
</file>